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JUN 2017\"/>
    </mc:Choice>
  </mc:AlternateContent>
  <bookViews>
    <workbookView xWindow="0" yWindow="0" windowWidth="24000" windowHeight="9735"/>
  </bookViews>
  <sheets>
    <sheet name="BALANCE JUN 2017-2016" sheetId="2" r:id="rId1"/>
    <sheet name="ESTAD.RESULT. JUN 2017-2016" sheetId="3" r:id="rId2"/>
    <sheet name="BALANCE JUN Y MAY 2017" sheetId="4" state="hidden" r:id="rId3"/>
    <sheet name="EST RESUL MAY Y ABR 2017 " sheetId="5" state="hidden" r:id="rId4"/>
    <sheet name="PRINC.INDIC.FINANC." sheetId="7" state="hidden" r:id="rId5"/>
    <sheet name="ICG ANUAL junio 2017" sheetId="12" state="hidden" r:id="rId6"/>
  </sheets>
  <definedNames>
    <definedName name="_xlnm.Print_Area" localSheetId="0">'BALANCE JUN 2017-2016'!$B$1:$J$81</definedName>
    <definedName name="_xlnm.Print_Area" localSheetId="2">'BALANCE JUN Y MAY 2017'!$A$1:$J$61</definedName>
    <definedName name="_xlnm.Print_Area" localSheetId="3">'EST RESUL MAY Y ABR 2017 '!$A$1:$H$58</definedName>
    <definedName name="_xlnm.Print_Area" localSheetId="1">'ESTAD.RESULT. JUN 2017-2016'!$B$1:$I$57</definedName>
    <definedName name="_xlnm.Print_Area" localSheetId="5">'ICG ANUAL junio 2017'!$B$1:$D$113</definedName>
    <definedName name="_xlnm.Print_Area" localSheetId="4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2" l="1"/>
  <c r="C105" i="12"/>
  <c r="D100" i="12"/>
  <c r="C100" i="12"/>
  <c r="D95" i="12"/>
  <c r="C95" i="12"/>
  <c r="D90" i="12"/>
  <c r="C90" i="12"/>
  <c r="D89" i="12"/>
  <c r="C89" i="12"/>
  <c r="C72" i="12"/>
  <c r="D72" i="12"/>
  <c r="D66" i="12"/>
  <c r="C66" i="12"/>
  <c r="D55" i="12"/>
  <c r="C55" i="12"/>
  <c r="M54" i="12"/>
  <c r="D54" i="12"/>
  <c r="I61" i="12" s="1"/>
  <c r="M53" i="12"/>
  <c r="K48" i="12"/>
  <c r="H48" i="12"/>
  <c r="K40" i="12"/>
  <c r="H40" i="12"/>
  <c r="K39" i="12"/>
  <c r="H39" i="12"/>
  <c r="D39" i="12"/>
  <c r="C39" i="12"/>
  <c r="C22" i="12"/>
  <c r="C5" i="12" s="1"/>
  <c r="J5" i="12" s="1"/>
  <c r="H32" i="12"/>
  <c r="H25" i="12"/>
  <c r="H22" i="12"/>
  <c r="D22" i="12"/>
  <c r="H6" i="12"/>
  <c r="D6" i="12"/>
  <c r="C6" i="12"/>
  <c r="H5" i="12"/>
  <c r="D5" i="12"/>
  <c r="J39" i="12" s="1"/>
  <c r="C54" i="12" l="1"/>
  <c r="E6" i="12"/>
  <c r="F60" i="2" l="1"/>
  <c r="F52" i="4"/>
  <c r="F50" i="4"/>
  <c r="F55" i="4" s="1"/>
  <c r="F42" i="4"/>
  <c r="F37" i="4"/>
  <c r="F57" i="4" s="1"/>
  <c r="F28" i="4"/>
  <c r="F12" i="4"/>
  <c r="F8" i="4"/>
  <c r="F22" i="4" s="1"/>
  <c r="D48" i="5"/>
  <c r="D37" i="5"/>
  <c r="D35" i="5"/>
  <c r="D25" i="5"/>
  <c r="D28" i="5" s="1"/>
  <c r="D30" i="5" s="1"/>
  <c r="D41" i="5" s="1"/>
  <c r="D50" i="5" s="1"/>
  <c r="D52" i="5" s="1"/>
  <c r="D54" i="5" s="1"/>
  <c r="D15" i="5"/>
  <c r="H44" i="4" l="1"/>
  <c r="J44" i="4" s="1"/>
  <c r="D42" i="4" l="1"/>
  <c r="C34" i="3"/>
  <c r="D46" i="2"/>
  <c r="D55" i="2" s="1"/>
  <c r="D52" i="4" l="1"/>
  <c r="H54" i="4" l="1"/>
  <c r="J54" i="4" s="1"/>
  <c r="D50" i="4"/>
  <c r="B37" i="5" l="1"/>
  <c r="C24" i="3" l="1"/>
  <c r="C27" i="3" s="1"/>
  <c r="C14" i="3"/>
  <c r="B35" i="5" l="1"/>
  <c r="E34" i="3"/>
  <c r="H53" i="4" l="1"/>
  <c r="J53" i="4" s="1"/>
  <c r="H49" i="4"/>
  <c r="J49" i="4" s="1"/>
  <c r="H52" i="4"/>
  <c r="J52" i="4" s="1"/>
  <c r="D68" i="2" l="1"/>
  <c r="F68" i="2"/>
  <c r="F71" i="2" l="1"/>
  <c r="H68" i="2"/>
  <c r="J68" i="2" s="1"/>
  <c r="F53" i="5"/>
  <c r="H53" i="5" s="1"/>
  <c r="G47" i="3" l="1"/>
  <c r="I47" i="3" s="1"/>
  <c r="H48" i="3" l="1"/>
  <c r="F48" i="3"/>
  <c r="G49" i="3" l="1"/>
  <c r="I49" i="3" s="1"/>
  <c r="F46" i="2"/>
  <c r="F55" i="2" s="1"/>
  <c r="H43" i="4" l="1"/>
  <c r="J43" i="4" s="1"/>
  <c r="H45" i="4"/>
  <c r="J45" i="4" s="1"/>
  <c r="H46" i="4"/>
  <c r="J46" i="4" s="1"/>
  <c r="H47" i="4"/>
  <c r="J47" i="4" s="1"/>
  <c r="H48" i="4"/>
  <c r="J48" i="4" s="1"/>
  <c r="H51" i="4"/>
  <c r="J51" i="4" s="1"/>
  <c r="F23" i="5" l="1"/>
  <c r="H23" i="5" s="1"/>
  <c r="G22" i="3"/>
  <c r="I22" i="3" s="1"/>
  <c r="D12" i="4" l="1"/>
  <c r="D8" i="4" s="1"/>
  <c r="D22" i="4" s="1"/>
  <c r="D28" i="4"/>
  <c r="D37" i="4" s="1"/>
  <c r="D55" i="4" l="1"/>
  <c r="D57" i="4" s="1"/>
  <c r="H42" i="4"/>
  <c r="H31" i="4"/>
  <c r="J31" i="4" s="1"/>
  <c r="H30" i="4"/>
  <c r="B15" i="5"/>
  <c r="J42" i="4" l="1"/>
  <c r="G8" i="3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E29" i="3"/>
  <c r="G44" i="3"/>
  <c r="I44" i="3" s="1"/>
  <c r="G24" i="3"/>
  <c r="I24" i="3" s="1"/>
  <c r="C37" i="3" l="1"/>
  <c r="C46" i="3" s="1"/>
  <c r="G27" i="3"/>
  <c r="I27" i="3" s="1"/>
  <c r="E37" i="3"/>
  <c r="E46" i="3" s="1"/>
  <c r="G29" i="3"/>
  <c r="I29" i="3" s="1"/>
  <c r="H70" i="2"/>
  <c r="E50" i="3" l="1"/>
  <c r="E52" i="3" s="1"/>
  <c r="E48" i="3"/>
  <c r="C48" i="3"/>
  <c r="C50" i="3" s="1"/>
  <c r="C52" i="3" s="1"/>
  <c r="G46" i="3"/>
  <c r="I46" i="3" s="1"/>
  <c r="G37" i="3"/>
  <c r="I37" i="3" s="1"/>
  <c r="G48" i="3" l="1"/>
  <c r="I48" i="3" s="1"/>
  <c r="G50" i="3"/>
  <c r="E56" i="3"/>
  <c r="E54" i="3"/>
  <c r="C54" i="3"/>
  <c r="C56" i="3"/>
  <c r="G52" i="3" l="1"/>
  <c r="I50" i="3"/>
  <c r="I52" i="4"/>
  <c r="G52" i="4"/>
  <c r="H33" i="4"/>
  <c r="H50" i="4" l="1"/>
  <c r="G56" i="3"/>
  <c r="I56" i="3" s="1"/>
  <c r="I52" i="3"/>
  <c r="G54" i="3"/>
  <c r="I54" i="3" s="1"/>
  <c r="H55" i="4" l="1"/>
  <c r="J50" i="4"/>
  <c r="H51" i="2"/>
  <c r="H49" i="2" l="1"/>
  <c r="J49" i="2" s="1"/>
  <c r="F51" i="5" l="1"/>
  <c r="F46" i="5"/>
  <c r="H46" i="5" s="1"/>
  <c r="F45" i="5"/>
  <c r="H45" i="5" s="1"/>
  <c r="B48" i="5"/>
  <c r="F39" i="5"/>
  <c r="F38" i="5"/>
  <c r="H38" i="5" s="1"/>
  <c r="F37" i="5"/>
  <c r="H37" i="5" s="1"/>
  <c r="F34" i="5"/>
  <c r="H34" i="5" s="1"/>
  <c r="F32" i="5"/>
  <c r="F27" i="5"/>
  <c r="F24" i="5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5" i="4"/>
  <c r="J35" i="4" s="1"/>
  <c r="H34" i="4"/>
  <c r="J34" i="4" s="1"/>
  <c r="H32" i="4"/>
  <c r="J32" i="4" s="1"/>
  <c r="J30" i="4"/>
  <c r="H29" i="4"/>
  <c r="J29" i="4" s="1"/>
  <c r="H20" i="4"/>
  <c r="J20" i="4" s="1"/>
  <c r="H19" i="4"/>
  <c r="J19" i="4" s="1"/>
  <c r="H18" i="4"/>
  <c r="J18" i="4" s="1"/>
  <c r="H16" i="4"/>
  <c r="J16" i="4" s="1"/>
  <c r="H14" i="4"/>
  <c r="J14" i="4" s="1"/>
  <c r="H13" i="4"/>
  <c r="J13" i="4" s="1"/>
  <c r="H11" i="4"/>
  <c r="J11" i="4" s="1"/>
  <c r="H10" i="4"/>
  <c r="H9" i="4"/>
  <c r="J9" i="4" s="1"/>
  <c r="J70" i="2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F12" i="2"/>
  <c r="F8" i="2" s="1"/>
  <c r="F34" i="2" s="1"/>
  <c r="H11" i="2"/>
  <c r="J11" i="2" s="1"/>
  <c r="H9" i="2"/>
  <c r="J9" i="2" s="1"/>
  <c r="H32" i="5" l="1"/>
  <c r="H35" i="5" s="1"/>
  <c r="F35" i="5"/>
  <c r="H51" i="5"/>
  <c r="H71" i="2"/>
  <c r="F73" i="2"/>
  <c r="H10" i="2"/>
  <c r="F48" i="5"/>
  <c r="H48" i="5" s="1"/>
  <c r="F15" i="5"/>
  <c r="H15" i="5" s="1"/>
  <c r="H37" i="4"/>
  <c r="J37" i="4" s="1"/>
  <c r="H28" i="4"/>
  <c r="J28" i="4" s="1"/>
  <c r="H12" i="4"/>
  <c r="J12" i="4" s="1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J55" i="4"/>
  <c r="H57" i="4"/>
  <c r="J57" i="4" s="1"/>
  <c r="H8" i="4"/>
  <c r="J8" i="4" s="1"/>
  <c r="H34" i="2" l="1"/>
  <c r="J34" i="2" s="1"/>
  <c r="H22" i="4"/>
  <c r="J22" i="4" s="1"/>
  <c r="B25" i="5" l="1"/>
  <c r="F20" i="5"/>
  <c r="B28" i="5" l="1"/>
  <c r="F25" i="5"/>
  <c r="H25" i="5" s="1"/>
  <c r="F28" i="5" l="1"/>
  <c r="H28" i="5" s="1"/>
  <c r="B30" i="5"/>
  <c r="F30" i="5" l="1"/>
  <c r="H30" i="5" s="1"/>
  <c r="B41" i="5"/>
  <c r="B50" i="5" l="1"/>
  <c r="F41" i="5"/>
  <c r="H41" i="5" s="1"/>
  <c r="B52" i="5" l="1"/>
  <c r="B54" i="5" s="1"/>
  <c r="F54" i="5" s="1"/>
  <c r="H54" i="5" s="1"/>
  <c r="F50" i="5"/>
  <c r="H73" i="2"/>
  <c r="J73" i="2" s="1"/>
  <c r="J71" i="2"/>
  <c r="H50" i="5" l="1"/>
  <c r="H52" i="5" s="1"/>
  <c r="F52" i="5"/>
</calcChain>
</file>

<file path=xl/sharedStrings.xml><?xml version="1.0" encoding="utf-8"?>
<sst xmlns="http://schemas.openxmlformats.org/spreadsheetml/2006/main" count="394" uniqueCount="237">
  <si>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</si>
  <si>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</si>
  <si>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</si>
  <si>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</si>
  <si>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</si>
  <si>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</si>
  <si>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</si>
  <si>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</si>
  <si>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</si>
  <si>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</si>
  <si>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</si>
  <si>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</si>
  <si>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</si>
  <si>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</si>
  <si>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</si>
  <si>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</si>
  <si>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</si>
  <si>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</si>
  <si>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</si>
  <si>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</si>
  <si>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</si>
  <si>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</si>
  <si>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</si>
  <si>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</si>
  <si>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</si>
  <si>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</si>
  <si>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</si>
  <si>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</si>
  <si>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</si>
  <si>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</si>
  <si>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</si>
  <si>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</si>
  <si>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</si>
  <si>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</si>
  <si>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</si>
  <si>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</si>
  <si>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</si>
  <si>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</si>
  <si>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</si>
  <si>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</si>
  <si>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</si>
  <si>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</si>
  <si>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</si>
  <si>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</si>
  <si>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</si>
  <si>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</si>
  <si>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</si>
  <si>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</si>
  <si>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</si>
  <si>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</si>
  <si>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</si>
  <si>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</si>
  <si>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</si>
  <si>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</si>
  <si>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</si>
  <si>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</si>
  <si>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</si>
  <si>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</si>
  <si>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</si>
  <si>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</si>
  <si>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</si>
  <si>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</si>
  <si>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</si>
  <si>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</si>
  <si>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</si>
  <si>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</si>
  <si>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</si>
  <si>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</si>
  <si>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</si>
  <si>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</si>
  <si>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</si>
  <si>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</si>
  <si>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</si>
  <si>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</si>
  <si>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</si>
  <si>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</si>
  <si>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</si>
  <si>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</si>
  <si>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</si>
  <si>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</si>
  <si>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</si>
  <si>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</si>
  <si>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</si>
  <si>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</si>
  <si>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</si>
  <si>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CENTRAL DE RIESGOS</t>
  </si>
  <si>
    <t>RESGUARDO Y CUSTODIA DE DOCUMENTOS</t>
  </si>
  <si>
    <t>SERVICIOS SARO</t>
  </si>
  <si>
    <t>SERVICIO CREDIT SCORING</t>
  </si>
  <si>
    <t>SERVICIO DE CIERRE CENTRALIZADO EN CADI</t>
  </si>
  <si>
    <t>SERVICIO MYPE</t>
  </si>
  <si>
    <t>SERVICIOS FINANCIEROS</t>
  </si>
  <si>
    <t>total 44 y 45</t>
  </si>
  <si>
    <t>OCULTAR</t>
  </si>
  <si>
    <t>ADMON Y OTROS SERVICIOS ATM</t>
  </si>
  <si>
    <t>SERVICIO DE SALUD A TU ALCANCE</t>
  </si>
  <si>
    <t>COLECTURIA BELCORP</t>
  </si>
  <si>
    <t>TOTAL 47 Y 48</t>
  </si>
  <si>
    <t>SERVICIO DE CORRESPONSALES NO BANCARIOS</t>
  </si>
  <si>
    <t>CNB</t>
  </si>
  <si>
    <t>ADMON DE CNB</t>
  </si>
  <si>
    <t>OTROS</t>
  </si>
  <si>
    <t>TARJETAS</t>
  </si>
  <si>
    <t>TOTAL 15, 18, 21, 23, 26, 28 y 24</t>
  </si>
  <si>
    <t>SERVCIO TD</t>
  </si>
  <si>
    <t>DIFERENCIA EN VTA TD</t>
  </si>
  <si>
    <t>ADMON TD</t>
  </si>
  <si>
    <t>TOTAL 20, 22, 25  y 27</t>
  </si>
  <si>
    <t>ADMON TC</t>
  </si>
  <si>
    <t>SERVICIO DE PAGO DE REMESAS FAMILIARES</t>
  </si>
  <si>
    <t>SALUD A TU ALCANCE</t>
  </si>
  <si>
    <t xml:space="preserve"> TOTAL 42 y 43</t>
  </si>
  <si>
    <t>ADMON Y OTROS SERVICIOS POR ATM'S</t>
  </si>
  <si>
    <t>ADMON Y OTROS COSTOS ATM</t>
  </si>
  <si>
    <t>722001000048 y 46</t>
  </si>
  <si>
    <t>ADMON Y OTROS SERVICIOS POR CNB</t>
  </si>
  <si>
    <t>ADMON CNB</t>
  </si>
  <si>
    <t>UNIDAD DE TARJETAS</t>
  </si>
  <si>
    <t>TD</t>
  </si>
  <si>
    <t>PROCESAMIENTO DE TD</t>
  </si>
  <si>
    <t>CALL CENTER</t>
  </si>
  <si>
    <t>CALL CENTER TARJETAS</t>
  </si>
  <si>
    <t xml:space="preserve"> TOTAL '722002910006 y 722001000006</t>
  </si>
  <si>
    <t>CUSTODIA DE DOCUMENTOS</t>
  </si>
  <si>
    <t>SERVICIO SARO</t>
  </si>
  <si>
    <t>CREDIT SCORING</t>
  </si>
  <si>
    <t>INGRESOS NO OPERACIONALES</t>
  </si>
  <si>
    <t>INGRESOS DE EJERCICIOS ANTERIORES</t>
  </si>
  <si>
    <t>LIBERACION DE RVAS.  DE SANEAMIENTO</t>
  </si>
  <si>
    <t>UTILIDAD EN VENTA DE ACTIVOS</t>
  </si>
  <si>
    <t>INGRESO POR SOBREGIRO DISPONIBLE ENTIDADES</t>
  </si>
  <si>
    <t>GASTOS NO OPERACIONALES</t>
  </si>
  <si>
    <t>GASTOS DE EJERCICIOS ANTERIORES</t>
  </si>
  <si>
    <t>PÉRDIDAS EN VENTA DE ACTIVOS</t>
  </si>
  <si>
    <t>LITIGIOS JUDICIALES</t>
  </si>
  <si>
    <t>CASTIGOS DE CUENTAS POR COBRAR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</si>
  <si>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</si>
  <si>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</si>
  <si>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</si>
  <si>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</si>
  <si>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</si>
  <si>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</si>
  <si>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</si>
  <si>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</si>
  <si>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</si>
  <si>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</si>
  <si>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</si>
  <si>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</si>
  <si>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</si>
  <si>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</si>
  <si>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</si>
  <si>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</si>
  <si>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</si>
  <si>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</si>
  <si>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</si>
  <si>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</si>
  <si>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</si>
  <si>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</si>
  <si>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</si>
  <si>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</si>
  <si>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</si>
  <si>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</si>
  <si>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</si>
  <si>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</si>
  <si>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</si>
  <si>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</si>
  <si>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</si>
  <si>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</si>
  <si>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</si>
  <si>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</si>
  <si>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</si>
  <si>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</si>
  <si>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</si>
  <si>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</si>
  <si>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</si>
  <si>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</si>
  <si>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</si>
  <si>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</si>
  <si>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SERVICIOS DE COLECTURIA</t>
  </si>
  <si>
    <t>UTILIDAD DESPUÉS DE IMPUESTO SOBRE LA RENTA</t>
  </si>
  <si>
    <t>MENOS: CONTRIBUCIÓN ESPECIAL</t>
  </si>
  <si>
    <t>UTILIDAD DESPUÉS DE ISR Y CONTRIBUCIÓN ESPECIAL</t>
  </si>
  <si>
    <t>UTILIDAD DESPUÉS DE ISR Y DE CONTRIBUCIÓN ESPECIAL</t>
  </si>
  <si>
    <t>SERVICIO DE PLANILLA FISDL VETERANOS DE GUERRA</t>
  </si>
  <si>
    <t>2016</t>
  </si>
  <si>
    <t>MAYO</t>
  </si>
  <si>
    <t>JUNIO</t>
  </si>
  <si>
    <t>2017</t>
  </si>
  <si>
    <t>METAS ESTRATÉGICAS 2017</t>
  </si>
  <si>
    <t>BALANCE DE SITUACIÓN COMPARATIVO AL 30 DE JUNIO DE 2017 Y 2016</t>
  </si>
  <si>
    <t xml:space="preserve">ESTADO DE RESULTADOS COMPARATIVO DEL 1 DE ENERO AL 30 DE JUNIO DE 2017 Y 2016 </t>
  </si>
  <si>
    <t xml:space="preserve">BALANCE DE SITUACIÓN COMPARATIVO AL 30 DE JUNIO Y 31 DE MAYO DE 2017  </t>
  </si>
  <si>
    <t xml:space="preserve">ESTADO DE RESULTADOS COMPARATIVOS AL 30 DE JUNIO Y 31 DE MAYO DE 2017 </t>
  </si>
  <si>
    <t>A JUNIO DE 2017 Y 2016</t>
  </si>
  <si>
    <t>JUNIO DE 2017 Y 2016</t>
  </si>
  <si>
    <t>SERVICIOS TECNICOS</t>
  </si>
  <si>
    <t>SERVICIOS DE CAPACITACION</t>
  </si>
  <si>
    <t>ASESORIA</t>
  </si>
  <si>
    <t>INFORMATICA</t>
  </si>
  <si>
    <t>COMISION SERVICIO CALL CENTER</t>
  </si>
  <si>
    <t>COMISION SERVICIO CALL CENTER TARJETAS</t>
  </si>
  <si>
    <t>SERVICIO DE SELECCION Y EVALUACION DE PERSONAL</t>
  </si>
  <si>
    <t>COMISIONES PRODERNOR</t>
  </si>
  <si>
    <t>COMISION POR PAGO REMESAS FAMILIARES</t>
  </si>
  <si>
    <t>COMISION SERVICIO DE RED ATM`S</t>
  </si>
  <si>
    <t>COMISIONES POR SERVICIO DE RED ATM</t>
  </si>
  <si>
    <t>ORGANIZACIÓN Y METODOS</t>
  </si>
  <si>
    <t>COMISION POR OPERACIONES INTERENTIDADES</t>
  </si>
  <si>
    <t>SERVICIO DE BANCA MOVIL</t>
  </si>
  <si>
    <t>SERVICIO CUENTA CORRIENTE</t>
  </si>
  <si>
    <t>COMISION POR SERVICIO DE COMERCIALIZACION DE SEGUROS</t>
  </si>
  <si>
    <t>COMISION SERVICIO TARJETA DEBITO</t>
  </si>
  <si>
    <t>DEB</t>
  </si>
  <si>
    <t>COMISION POR COMPRA DE TD</t>
  </si>
  <si>
    <t>COMISION POR RETIRO DE EFECTIVO TD</t>
  </si>
  <si>
    <t>COMISION RUTEO TD</t>
  </si>
  <si>
    <t>COMISION SERVICIO TARJETA CREDITO</t>
  </si>
  <si>
    <t>CRE</t>
  </si>
  <si>
    <t>COMISION TC</t>
  </si>
  <si>
    <t>COMISION RUTEO TC</t>
  </si>
  <si>
    <t>tenia</t>
  </si>
  <si>
    <t>PRESTACION DE SERVICIOS FINANCIEROS</t>
  </si>
  <si>
    <t>COMISIONES ATM</t>
  </si>
  <si>
    <t>BANCA MOVIL</t>
  </si>
  <si>
    <t>total debito</t>
  </si>
  <si>
    <t>TARJETAS DE DEBITO</t>
  </si>
  <si>
    <t>TARJETAS DE CREDITO</t>
  </si>
  <si>
    <t>PRESTACION DE SERVICIOS TECNICOS</t>
  </si>
  <si>
    <t>SERVICIO DE ORGANIZACION Y METODO</t>
  </si>
  <si>
    <t>SERVICIO DE SELECCION Y EVALUACION DE RECURSOS HUMANOS</t>
  </si>
  <si>
    <t>RECUPERACION DE GASTOS</t>
  </si>
  <si>
    <t>INGRESOS POR EXPLOTACION DE ACTIVOS</t>
  </si>
  <si>
    <t>ASISTENCIA MEDICA</t>
  </si>
  <si>
    <t>GASTOS POR EXPLOTACION DE ACTIVOS</t>
  </si>
  <si>
    <t>PROVISION PARA INCOBRABILIDAD DE CUENTAS POR CO</t>
  </si>
  <si>
    <t>REMUNERACION RESERVA DE LIQUIDEZ</t>
  </si>
  <si>
    <t>REMUNERACION DE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</si>
</sst>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"/>
    <numFmt numFmtId="171" formatCode="_(* #,##0.0_);_(* \(#,##0.0\);_(* &quot;-&quot;?_);_(@_)"/>
    <numFmt numFmtId="172" formatCode="##,##0.00_);\(##,##0.00\);0.00"/>
    <numFmt numFmtId="173" formatCode="_(* #,##0.0_);_(* \(#,##0.0\);_(* &quot;-&quot;??_);_(@_)"/>
    <numFmt numFmtId="174" formatCode="#,##0.00000"/>
    <numFmt numFmtId="175" formatCode="0.0%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u/>
      <sz val="9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6"/>
      <color rgb="FF000000"/>
      <name val="Arial"/>
      <family val="2"/>
    </font>
    <font>
      <u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5" fillId="0" borderId="0"/>
    <xf numFmtId="0" fontId="45" fillId="0" borderId="0"/>
    <xf numFmtId="0" fontId="1" fillId="0" borderId="0"/>
    <xf numFmtId="43" fontId="1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11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6" fontId="15" fillId="0" borderId="4" xfId="1" applyNumberFormat="1" applyFont="1" applyBorder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167" fontId="15" fillId="0" borderId="5" xfId="1" applyNumberFormat="1" applyFont="1" applyBorder="1" applyProtection="1">
      <protection locked="0"/>
    </xf>
    <xf numFmtId="166" fontId="17" fillId="0" borderId="4" xfId="1" applyNumberFormat="1" applyFont="1" applyBorder="1"/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5" fillId="0" borderId="10" xfId="1" applyNumberFormat="1" applyFont="1" applyBorder="1" applyAlignment="1" applyProtection="1">
      <alignment horizontal="right"/>
      <protection locked="0"/>
    </xf>
    <xf numFmtId="167" fontId="17" fillId="0" borderId="0" xfId="1" applyNumberFormat="1" applyFont="1" applyBorder="1"/>
    <xf numFmtId="166" fontId="15" fillId="0" borderId="4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 applyProtection="1">
      <alignment horizontal="right"/>
    </xf>
    <xf numFmtId="167" fontId="15" fillId="0" borderId="13" xfId="1" applyNumberFormat="1" applyFont="1" applyBorder="1"/>
    <xf numFmtId="167" fontId="15" fillId="0" borderId="13" xfId="1" applyNumberFormat="1" applyFont="1" applyBorder="1" applyAlignment="1">
      <alignment horizontal="right"/>
    </xf>
    <xf numFmtId="167" fontId="15" fillId="0" borderId="14" xfId="1" applyNumberFormat="1" applyFont="1" applyBorder="1" applyAlignment="1" applyProtection="1">
      <alignment horizontal="right"/>
    </xf>
    <xf numFmtId="167" fontId="15" fillId="0" borderId="0" xfId="4" applyNumberFormat="1" applyFont="1" applyBorder="1" applyProtection="1">
      <protection locked="0"/>
    </xf>
    <xf numFmtId="166" fontId="15" fillId="0" borderId="4" xfId="1" quotePrefix="1" applyNumberFormat="1" applyFont="1" applyBorder="1" applyAlignment="1">
      <alignment horizontal="lef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9" fillId="0" borderId="5" xfId="1" applyNumberFormat="1" applyFont="1" applyBorder="1" applyAlignment="1" applyProtection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6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 applyProtection="1">
      <alignment horizontal="right"/>
    </xf>
    <xf numFmtId="167" fontId="15" fillId="0" borderId="10" xfId="1" applyNumberFormat="1" applyFont="1" applyBorder="1" applyAlignment="1" applyProtection="1">
      <alignment horizontal="right"/>
    </xf>
    <xf numFmtId="166" fontId="15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5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 applyProtection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5" fillId="0" borderId="5" xfId="1" applyNumberFormat="1" applyFont="1" applyBorder="1" applyProtection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 applyProtection="1">
      <alignment horizontal="right"/>
    </xf>
    <xf numFmtId="166" fontId="15" fillId="0" borderId="6" xfId="1" applyNumberFormat="1" applyFont="1" applyBorder="1" applyAlignment="1">
      <alignment horizontal="left"/>
    </xf>
    <xf numFmtId="167" fontId="15" fillId="0" borderId="7" xfId="1" applyNumberFormat="1" applyFont="1" applyBorder="1" applyAlignment="1">
      <alignment horizontal="right"/>
    </xf>
    <xf numFmtId="167" fontId="15" fillId="0" borderId="7" xfId="1" applyNumberFormat="1" applyFont="1" applyBorder="1" applyProtection="1">
      <protection locked="0"/>
    </xf>
    <xf numFmtId="167" fontId="15" fillId="0" borderId="8" xfId="1" applyNumberFormat="1" applyFont="1" applyBorder="1" applyProtection="1">
      <protection locked="0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5" fillId="0" borderId="9" xfId="1" applyFont="1" applyBorder="1" applyAlignment="1" applyProtection="1">
      <alignment horizontal="center"/>
    </xf>
    <xf numFmtId="0" fontId="17" fillId="0" borderId="0" xfId="1" applyFont="1" applyBorder="1" applyAlignment="1" applyProtection="1">
      <alignment horizontal="center"/>
    </xf>
    <xf numFmtId="0" fontId="15" fillId="0" borderId="9" xfId="1" applyFont="1" applyBorder="1" applyAlignment="1" applyProtection="1">
      <alignment horizontal="left"/>
    </xf>
    <xf numFmtId="0" fontId="15" fillId="0" borderId="10" xfId="1" applyFont="1" applyBorder="1" applyAlignment="1" applyProtection="1">
      <alignment horizontal="righ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0" fontId="17" fillId="0" borderId="4" xfId="1" applyFont="1" applyBorder="1" applyAlignment="1" applyProtection="1"/>
    <xf numFmtId="0" fontId="17" fillId="0" borderId="0" xfId="1" applyFont="1" applyBorder="1" applyAlignment="1" applyProtection="1"/>
    <xf numFmtId="167" fontId="15" fillId="0" borderId="9" xfId="1" applyNumberFormat="1" applyFont="1" applyBorder="1" applyProtection="1"/>
    <xf numFmtId="167" fontId="17" fillId="0" borderId="0" xfId="1" applyNumberFormat="1" applyFont="1" applyBorder="1" applyProtection="1"/>
    <xf numFmtId="167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7" fontId="15" fillId="0" borderId="0" xfId="1" applyNumberFormat="1" applyFont="1" applyBorder="1" applyProtection="1"/>
    <xf numFmtId="167" fontId="15" fillId="0" borderId="0" xfId="1" applyNumberFormat="1" applyFont="1" applyBorder="1" applyAlignment="1" applyProtection="1"/>
    <xf numFmtId="167" fontId="19" fillId="0" borderId="11" xfId="1" applyNumberFormat="1" applyFont="1" applyBorder="1" applyProtection="1"/>
    <xf numFmtId="167" fontId="19" fillId="0" borderId="0" xfId="1" applyNumberFormat="1" applyFont="1" applyBorder="1" applyProtection="1"/>
    <xf numFmtId="167" fontId="19" fillId="0" borderId="12" xfId="1" applyNumberFormat="1" applyFont="1" applyBorder="1" applyProtection="1"/>
    <xf numFmtId="167" fontId="21" fillId="0" borderId="0" xfId="1" applyNumberFormat="1" applyFont="1" applyBorder="1" applyAlignment="1" applyProtection="1">
      <alignment horizontal="right"/>
    </xf>
    <xf numFmtId="167" fontId="21" fillId="0" borderId="5" xfId="1" applyNumberFormat="1" applyFont="1" applyBorder="1" applyAlignment="1" applyProtection="1">
      <alignment horizontal="right"/>
    </xf>
    <xf numFmtId="0" fontId="15" fillId="0" borderId="5" xfId="1" applyFont="1" applyBorder="1" applyAlignment="1" applyProtection="1">
      <alignment horizontal="left"/>
    </xf>
    <xf numFmtId="167" fontId="15" fillId="0" borderId="0" xfId="1" applyNumberFormat="1" applyFont="1" applyBorder="1" applyAlignment="1" applyProtection="1">
      <alignment horizontal="left"/>
    </xf>
    <xf numFmtId="167" fontId="19" fillId="0" borderId="0" xfId="1" applyNumberFormat="1" applyFont="1" applyBorder="1" applyAlignment="1" applyProtection="1"/>
    <xf numFmtId="167" fontId="19" fillId="0" borderId="7" xfId="1" applyNumberFormat="1" applyFont="1" applyBorder="1" applyProtection="1"/>
    <xf numFmtId="167" fontId="19" fillId="0" borderId="7" xfId="1" applyNumberFormat="1" applyFont="1" applyBorder="1" applyAlignment="1" applyProtection="1"/>
    <xf numFmtId="167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7" fontId="4" fillId="0" borderId="7" xfId="1" applyNumberFormat="1" applyFont="1" applyBorder="1" applyAlignment="1" applyProtection="1">
      <alignment horizontal="right"/>
    </xf>
    <xf numFmtId="167" fontId="15" fillId="0" borderId="7" xfId="1" applyNumberFormat="1" applyFont="1" applyBorder="1" applyAlignment="1" applyProtection="1">
      <alignment horizontal="right"/>
    </xf>
    <xf numFmtId="167" fontId="21" fillId="0" borderId="7" xfId="1" applyNumberFormat="1" applyFont="1" applyBorder="1" applyAlignment="1" applyProtection="1">
      <alignment horizontal="right"/>
    </xf>
    <xf numFmtId="167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7" fontId="15" fillId="0" borderId="16" xfId="1" applyNumberFormat="1" applyFont="1" applyBorder="1" applyProtection="1">
      <protection locked="0"/>
    </xf>
    <xf numFmtId="166" fontId="22" fillId="0" borderId="4" xfId="6" applyNumberFormat="1" applyFont="1" applyBorder="1" applyAlignment="1" applyProtection="1">
      <alignment horizontal="left"/>
    </xf>
    <xf numFmtId="166" fontId="22" fillId="0" borderId="4" xfId="6" applyNumberFormat="1" applyFont="1" applyBorder="1" applyAlignment="1" applyProtection="1"/>
    <xf numFmtId="167" fontId="15" fillId="0" borderId="0" xfId="1" quotePrefix="1" applyNumberFormat="1" applyFont="1" applyBorder="1" applyAlignment="1">
      <alignment horizontal="right"/>
    </xf>
    <xf numFmtId="166" fontId="15" fillId="0" borderId="2" xfId="1" applyNumberFormat="1" applyFont="1" applyBorder="1" applyProtection="1">
      <protection locked="0"/>
    </xf>
    <xf numFmtId="167" fontId="15" fillId="0" borderId="2" xfId="1" applyNumberFormat="1" applyFont="1" applyBorder="1" applyAlignment="1" applyProtection="1">
      <alignment horizontal="right"/>
      <protection locked="0"/>
    </xf>
    <xf numFmtId="167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7" fontId="19" fillId="0" borderId="9" xfId="1" applyNumberFormat="1" applyFont="1" applyBorder="1" applyProtection="1"/>
    <xf numFmtId="0" fontId="20" fillId="0" borderId="0" xfId="6" quotePrefix="1" applyAlignment="1" applyProtection="1"/>
    <xf numFmtId="0" fontId="25" fillId="0" borderId="0" xfId="13"/>
    <xf numFmtId="167" fontId="15" fillId="0" borderId="0" xfId="12" applyNumberFormat="1" applyFont="1" applyFill="1" applyBorder="1"/>
    <xf numFmtId="167" fontId="28" fillId="0" borderId="0" xfId="12" applyNumberFormat="1" applyFont="1" applyFill="1" applyBorder="1" applyAlignment="1">
      <alignment horizontal="right"/>
    </xf>
    <xf numFmtId="167" fontId="19" fillId="0" borderId="0" xfId="12" applyNumberFormat="1" applyFont="1" applyBorder="1" applyAlignment="1">
      <alignment horizontal="right"/>
    </xf>
    <xf numFmtId="167" fontId="17" fillId="0" borderId="0" xfId="12" applyNumberFormat="1" applyFont="1" applyBorder="1" applyAlignment="1">
      <alignment horizontal="right"/>
    </xf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32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6" fillId="2" borderId="6" xfId="13" applyFont="1" applyFill="1" applyBorder="1" applyAlignment="1">
      <alignment vertical="center"/>
    </xf>
    <xf numFmtId="0" fontId="36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6" fillId="0" borderId="1" xfId="13" applyFont="1" applyBorder="1" applyAlignment="1">
      <alignment vertical="center"/>
    </xf>
    <xf numFmtId="0" fontId="36" fillId="0" borderId="2" xfId="13" applyFont="1" applyBorder="1" applyAlignment="1">
      <alignment vertical="center"/>
    </xf>
    <xf numFmtId="0" fontId="37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6" fillId="0" borderId="4" xfId="13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8" fillId="0" borderId="0" xfId="13" quotePrefix="1" applyFont="1" applyBorder="1" applyAlignment="1">
      <alignment horizontal="right" vertical="center"/>
    </xf>
    <xf numFmtId="0" fontId="39" fillId="0" borderId="0" xfId="13" applyFont="1" applyBorder="1" applyAlignment="1">
      <alignment vertical="center"/>
    </xf>
    <xf numFmtId="0" fontId="40" fillId="0" borderId="0" xfId="13" applyFont="1" applyBorder="1" applyAlignment="1">
      <alignment vertical="center"/>
    </xf>
    <xf numFmtId="0" fontId="37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41" fillId="0" borderId="0" xfId="13" applyNumberFormat="1" applyFont="1" applyBorder="1" applyAlignment="1">
      <alignment horizontal="center" vertical="center"/>
    </xf>
    <xf numFmtId="0" fontId="34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left" vertical="center"/>
    </xf>
    <xf numFmtId="0" fontId="35" fillId="0" borderId="0" xfId="13" applyFont="1" applyBorder="1"/>
    <xf numFmtId="173" fontId="35" fillId="0" borderId="0" xfId="2" applyNumberFormat="1" applyFont="1" applyBorder="1" applyAlignment="1">
      <alignment vertical="center"/>
    </xf>
    <xf numFmtId="173" fontId="42" fillId="0" borderId="0" xfId="2" applyNumberFormat="1" applyFont="1" applyBorder="1" applyAlignment="1">
      <alignment vertical="center"/>
    </xf>
    <xf numFmtId="166" fontId="35" fillId="0" borderId="0" xfId="13" applyNumberFormat="1" applyFont="1" applyBorder="1"/>
    <xf numFmtId="166" fontId="35" fillId="0" borderId="0" xfId="2" applyNumberFormat="1" applyFont="1" applyBorder="1" applyAlignment="1"/>
    <xf numFmtId="2" fontId="35" fillId="0" borderId="0" xfId="9" applyNumberFormat="1" applyFont="1" applyBorder="1" applyAlignment="1">
      <alignment vertical="center"/>
    </xf>
    <xf numFmtId="2" fontId="42" fillId="0" borderId="0" xfId="9" applyNumberFormat="1" applyFont="1" applyBorder="1" applyAlignment="1">
      <alignment vertical="center"/>
    </xf>
    <xf numFmtId="174" fontId="35" fillId="0" borderId="0" xfId="13" applyNumberFormat="1" applyFont="1" applyBorder="1" applyAlignment="1">
      <alignment vertical="center"/>
    </xf>
    <xf numFmtId="174" fontId="42" fillId="0" borderId="0" xfId="13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5" fontId="42" fillId="0" borderId="0" xfId="13" applyNumberFormat="1" applyFont="1" applyBorder="1" applyAlignment="1">
      <alignment vertical="center"/>
    </xf>
    <xf numFmtId="175" fontId="35" fillId="0" borderId="0" xfId="13" applyNumberFormat="1" applyFont="1" applyBorder="1"/>
    <xf numFmtId="167" fontId="35" fillId="0" borderId="0" xfId="13" applyNumberFormat="1" applyFont="1" applyBorder="1" applyAlignment="1">
      <alignment vertical="center"/>
    </xf>
    <xf numFmtId="167" fontId="42" fillId="0" borderId="0" xfId="13" applyNumberFormat="1" applyFont="1" applyBorder="1" applyAlignment="1">
      <alignment vertical="center"/>
    </xf>
    <xf numFmtId="0" fontId="42" fillId="0" borderId="0" xfId="13" applyFont="1" applyBorder="1" applyAlignment="1">
      <alignment vertical="center"/>
    </xf>
    <xf numFmtId="0" fontId="43" fillId="0" borderId="6" xfId="13" applyFont="1" applyBorder="1" applyAlignment="1">
      <alignment vertical="center"/>
    </xf>
    <xf numFmtId="175" fontId="40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0" fontId="19" fillId="0" borderId="0" xfId="1" applyFont="1" applyBorder="1"/>
    <xf numFmtId="0" fontId="44" fillId="0" borderId="0" xfId="1" applyFont="1"/>
    <xf numFmtId="167" fontId="19" fillId="0" borderId="5" xfId="1" applyNumberFormat="1" applyFont="1" applyBorder="1" applyAlignment="1">
      <alignment horizontal="right"/>
    </xf>
    <xf numFmtId="167" fontId="15" fillId="0" borderId="9" xfId="4" applyNumberFormat="1" applyFont="1" applyBorder="1"/>
    <xf numFmtId="167" fontId="15" fillId="0" borderId="9" xfId="4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14" xfId="1" applyNumberFormat="1" applyFont="1" applyBorder="1" applyAlignment="1" applyProtection="1">
      <alignment horizontal="right"/>
    </xf>
    <xf numFmtId="167" fontId="19" fillId="0" borderId="15" xfId="1" applyNumberFormat="1" applyFont="1" applyBorder="1"/>
    <xf numFmtId="167" fontId="19" fillId="0" borderId="16" xfId="1" applyNumberFormat="1" applyFont="1" applyBorder="1" applyAlignment="1">
      <alignment horizontal="right"/>
    </xf>
    <xf numFmtId="167" fontId="19" fillId="0" borderId="0" xfId="4" applyNumberFormat="1" applyFont="1" applyBorder="1"/>
    <xf numFmtId="167" fontId="19" fillId="0" borderId="9" xfId="1" applyNumberFormat="1" applyFont="1" applyBorder="1"/>
    <xf numFmtId="166" fontId="15" fillId="0" borderId="20" xfId="1" applyNumberFormat="1" applyFont="1" applyBorder="1" applyProtection="1">
      <protection locked="0"/>
    </xf>
    <xf numFmtId="167" fontId="15" fillId="0" borderId="21" xfId="1" applyNumberFormat="1" applyFont="1" applyBorder="1" applyProtection="1">
      <protection locked="0"/>
    </xf>
    <xf numFmtId="166" fontId="17" fillId="0" borderId="20" xfId="1" applyNumberFormat="1" applyFont="1" applyBorder="1"/>
    <xf numFmtId="167" fontId="15" fillId="0" borderId="26" xfId="1" applyNumberFormat="1" applyFont="1" applyBorder="1" applyAlignment="1" applyProtection="1">
      <alignment horizontal="right"/>
      <protection locked="0"/>
    </xf>
    <xf numFmtId="166" fontId="15" fillId="0" borderId="20" xfId="1" applyNumberFormat="1" applyFont="1" applyBorder="1"/>
    <xf numFmtId="167" fontId="15" fillId="0" borderId="21" xfId="1" applyNumberFormat="1" applyFont="1" applyBorder="1" applyAlignment="1" applyProtection="1">
      <alignment horizontal="right"/>
    </xf>
    <xf numFmtId="167" fontId="19" fillId="0" borderId="32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6" fontId="15" fillId="0" borderId="20" xfId="1" applyNumberFormat="1" applyFont="1" applyBorder="1" applyProtection="1"/>
    <xf numFmtId="166" fontId="15" fillId="0" borderId="20" xfId="1" quotePrefix="1" applyNumberFormat="1" applyFont="1" applyBorder="1" applyAlignment="1">
      <alignment horizontal="left"/>
    </xf>
    <xf numFmtId="167" fontId="19" fillId="0" borderId="21" xfId="1" applyNumberFormat="1" applyFont="1" applyBorder="1" applyAlignment="1" applyProtection="1">
      <alignment horizontal="right"/>
    </xf>
    <xf numFmtId="166" fontId="15" fillId="0" borderId="20" xfId="6" applyNumberFormat="1" applyFont="1" applyBorder="1" applyAlignment="1" applyProtection="1">
      <alignment horizontal="left"/>
    </xf>
    <xf numFmtId="166" fontId="15" fillId="0" borderId="20" xfId="1" applyNumberFormat="1" applyFont="1" applyBorder="1" applyAlignment="1">
      <alignment horizontal="left"/>
    </xf>
    <xf numFmtId="167" fontId="15" fillId="0" borderId="26" xfId="1" applyNumberFormat="1" applyFont="1" applyBorder="1" applyAlignment="1" applyProtection="1">
      <alignment horizontal="righ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9" fillId="0" borderId="26" xfId="1" applyNumberFormat="1" applyFont="1" applyBorder="1" applyAlignment="1" applyProtection="1">
      <alignment horizontal="right"/>
    </xf>
    <xf numFmtId="166" fontId="15" fillId="0" borderId="20" xfId="1" quotePrefix="1" applyNumberFormat="1" applyFont="1" applyBorder="1" applyAlignment="1" applyProtection="1">
      <alignment horizontal="left"/>
      <protection locked="0"/>
    </xf>
    <xf numFmtId="166" fontId="15" fillId="0" borderId="20" xfId="6" applyNumberFormat="1" applyFont="1" applyBorder="1" applyAlignment="1" applyProtection="1"/>
    <xf numFmtId="167" fontId="15" fillId="0" borderId="21" xfId="1" applyNumberFormat="1" applyFont="1" applyBorder="1" applyProtection="1"/>
    <xf numFmtId="166" fontId="19" fillId="0" borderId="20" xfId="1" applyNumberFormat="1" applyFont="1" applyBorder="1" applyAlignment="1">
      <alignment horizontal="left"/>
    </xf>
    <xf numFmtId="167" fontId="19" fillId="0" borderId="27" xfId="1" applyNumberFormat="1" applyFont="1" applyBorder="1" applyAlignment="1" applyProtection="1">
      <alignment horizontal="right"/>
    </xf>
    <xf numFmtId="167" fontId="15" fillId="0" borderId="25" xfId="1" applyNumberFormat="1" applyFont="1" applyBorder="1" applyAlignment="1" applyProtection="1">
      <alignment horizontal="right"/>
    </xf>
    <xf numFmtId="167" fontId="19" fillId="0" borderId="23" xfId="1" applyNumberFormat="1" applyFont="1" applyBorder="1" applyAlignment="1" applyProtection="1">
      <alignment horizontal="right"/>
    </xf>
    <xf numFmtId="166" fontId="15" fillId="0" borderId="29" xfId="1" applyNumberFormat="1" applyFont="1" applyBorder="1" applyAlignment="1">
      <alignment horizontal="left"/>
    </xf>
    <xf numFmtId="167" fontId="15" fillId="0" borderId="30" xfId="1" applyNumberFormat="1" applyFont="1" applyBorder="1" applyAlignment="1">
      <alignment horizontal="right"/>
    </xf>
    <xf numFmtId="167" fontId="15" fillId="0" borderId="30" xfId="1" applyNumberFormat="1" applyFont="1" applyBorder="1" applyProtection="1">
      <protection locked="0"/>
    </xf>
    <xf numFmtId="167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4" fillId="0" borderId="42" xfId="1" applyFont="1" applyBorder="1" applyAlignment="1" applyProtection="1">
      <alignment horizontal="right"/>
    </xf>
    <xf numFmtId="0" fontId="6" fillId="0" borderId="37" xfId="1" applyFont="1" applyBorder="1" applyAlignment="1" applyProtection="1">
      <alignment horizontal="right"/>
    </xf>
    <xf numFmtId="0" fontId="6" fillId="0" borderId="36" xfId="1" applyFont="1" applyBorder="1" applyAlignment="1" applyProtection="1"/>
    <xf numFmtId="167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7" fontId="4" fillId="0" borderId="37" xfId="1" applyNumberFormat="1" applyFont="1" applyBorder="1" applyProtection="1"/>
    <xf numFmtId="167" fontId="8" fillId="0" borderId="43" xfId="1" applyNumberFormat="1" applyFont="1" applyBorder="1" applyProtection="1"/>
    <xf numFmtId="167" fontId="9" fillId="0" borderId="37" xfId="1" applyNumberFormat="1" applyFont="1" applyBorder="1" applyAlignment="1" applyProtection="1">
      <alignment horizontal="right"/>
    </xf>
    <xf numFmtId="167" fontId="4" fillId="0" borderId="37" xfId="1" applyNumberFormat="1" applyFont="1" applyBorder="1" applyAlignment="1" applyProtection="1">
      <alignment horizontal="left"/>
    </xf>
    <xf numFmtId="167" fontId="4" fillId="0" borderId="43" xfId="1" applyNumberFormat="1" applyFont="1" applyBorder="1" applyProtection="1"/>
    <xf numFmtId="167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7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7" fontId="8" fillId="0" borderId="42" xfId="1" applyNumberFormat="1" applyFont="1" applyBorder="1" applyProtection="1"/>
    <xf numFmtId="167" fontId="4" fillId="0" borderId="44" xfId="1" applyNumberFormat="1" applyFont="1" applyBorder="1" applyProtection="1"/>
    <xf numFmtId="167" fontId="14" fillId="0" borderId="37" xfId="1" applyNumberFormat="1" applyFont="1" applyBorder="1" applyAlignment="1" applyProtection="1">
      <alignment horizontal="right"/>
    </xf>
    <xf numFmtId="167" fontId="8" fillId="0" borderId="39" xfId="1" applyNumberFormat="1" applyFont="1" applyBorder="1" applyProtection="1"/>
    <xf numFmtId="167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7" fontId="9" fillId="0" borderId="46" xfId="1" applyNumberFormat="1" applyFont="1" applyBorder="1" applyAlignment="1" applyProtection="1">
      <alignment horizontal="right"/>
    </xf>
    <xf numFmtId="167" fontId="9" fillId="0" borderId="47" xfId="1" applyNumberFormat="1" applyFont="1" applyBorder="1" applyAlignment="1" applyProtection="1">
      <alignment horizontal="right"/>
    </xf>
    <xf numFmtId="167" fontId="28" fillId="0" borderId="0" xfId="15" applyNumberFormat="1" applyFont="1" applyBorder="1" applyAlignment="1">
      <alignment horizontal="right"/>
    </xf>
    <xf numFmtId="167" fontId="15" fillId="0" borderId="0" xfId="15" applyNumberFormat="1" applyFont="1" applyBorder="1"/>
    <xf numFmtId="167" fontId="28" fillId="0" borderId="0" xfId="15" applyNumberFormat="1" applyFont="1" applyBorder="1"/>
    <xf numFmtId="167" fontId="17" fillId="0" borderId="0" xfId="15" applyNumberFormat="1" applyFont="1" applyBorder="1" applyAlignment="1">
      <alignment horizontal="right"/>
    </xf>
    <xf numFmtId="0" fontId="26" fillId="0" borderId="0" xfId="15" applyFont="1"/>
    <xf numFmtId="0" fontId="1" fillId="0" borderId="0" xfId="15"/>
    <xf numFmtId="170" fontId="1" fillId="0" borderId="0" xfId="15" applyNumberFormat="1"/>
    <xf numFmtId="0" fontId="23" fillId="0" borderId="1" xfId="15" applyFont="1" applyBorder="1"/>
    <xf numFmtId="0" fontId="17" fillId="0" borderId="2" xfId="15" applyFont="1" applyBorder="1" applyAlignment="1">
      <alignment horizontal="right"/>
    </xf>
    <xf numFmtId="0" fontId="17" fillId="0" borderId="3" xfId="15" applyFont="1" applyBorder="1" applyAlignment="1">
      <alignment horizontal="right"/>
    </xf>
    <xf numFmtId="0" fontId="23" fillId="0" borderId="4" xfId="15" applyFont="1" applyBorder="1"/>
    <xf numFmtId="0" fontId="15" fillId="0" borderId="0" xfId="15" applyFont="1" applyBorder="1" applyAlignment="1">
      <alignment horizontal="right"/>
    </xf>
    <xf numFmtId="0" fontId="15" fillId="0" borderId="5" xfId="15" applyFont="1" applyBorder="1" applyAlignment="1">
      <alignment horizontal="right"/>
    </xf>
    <xf numFmtId="0" fontId="27" fillId="0" borderId="4" xfId="15" applyFont="1" applyBorder="1"/>
    <xf numFmtId="167" fontId="28" fillId="0" borderId="5" xfId="15" applyNumberFormat="1" applyFont="1" applyBorder="1" applyAlignment="1">
      <alignment horizontal="right"/>
    </xf>
    <xf numFmtId="167" fontId="1" fillId="0" borderId="0" xfId="15" applyNumberFormat="1"/>
    <xf numFmtId="171" fontId="15" fillId="0" borderId="0" xfId="16" applyNumberFormat="1" applyFont="1" applyFill="1" applyBorder="1"/>
    <xf numFmtId="167" fontId="1" fillId="0" borderId="5" xfId="12" applyNumberFormat="1" applyFont="1" applyBorder="1"/>
    <xf numFmtId="0" fontId="26" fillId="0" borderId="0" xfId="15" quotePrefix="1" applyFont="1"/>
    <xf numFmtId="167" fontId="1" fillId="0" borderId="0" xfId="12" applyNumberFormat="1" applyFont="1" applyBorder="1"/>
    <xf numFmtId="0" fontId="23" fillId="3" borderId="4" xfId="15" applyFont="1" applyFill="1" applyBorder="1"/>
    <xf numFmtId="171" fontId="15" fillId="3" borderId="0" xfId="16" applyNumberFormat="1" applyFont="1" applyFill="1" applyBorder="1"/>
    <xf numFmtId="167" fontId="1" fillId="3" borderId="0" xfId="12" applyNumberFormat="1" applyFont="1" applyFill="1" applyBorder="1"/>
    <xf numFmtId="167" fontId="15" fillId="0" borderId="0" xfId="15" applyNumberFormat="1" applyFont="1" applyFill="1" applyBorder="1"/>
    <xf numFmtId="0" fontId="1" fillId="0" borderId="0" xfId="15" applyNumberFormat="1"/>
    <xf numFmtId="167" fontId="28" fillId="0" borderId="5" xfId="12" applyNumberFormat="1" applyFont="1" applyBorder="1" applyAlignment="1">
      <alignment horizontal="right"/>
    </xf>
    <xf numFmtId="167" fontId="15" fillId="0" borderId="5" xfId="15" applyNumberFormat="1" applyFont="1" applyBorder="1"/>
    <xf numFmtId="0" fontId="1" fillId="0" borderId="0" xfId="15" applyFont="1"/>
    <xf numFmtId="0" fontId="23" fillId="0" borderId="4" xfId="15" applyFont="1" applyFill="1" applyBorder="1"/>
    <xf numFmtId="0" fontId="29" fillId="0" borderId="4" xfId="15" applyFont="1" applyBorder="1"/>
    <xf numFmtId="167" fontId="28" fillId="0" borderId="0" xfId="15" applyNumberFormat="1" applyFont="1" applyFill="1" applyBorder="1"/>
    <xf numFmtId="167" fontId="28" fillId="0" borderId="5" xfId="15" applyNumberFormat="1" applyFont="1" applyBorder="1"/>
    <xf numFmtId="167" fontId="1" fillId="0" borderId="5" xfId="15" applyNumberFormat="1" applyFont="1" applyBorder="1"/>
    <xf numFmtId="167" fontId="28" fillId="0" borderId="0" xfId="15" applyNumberFormat="1" applyFont="1" applyFill="1" applyBorder="1" applyAlignment="1">
      <alignment horizontal="right"/>
    </xf>
    <xf numFmtId="167" fontId="15" fillId="0" borderId="0" xfId="12" applyNumberFormat="1" applyFont="1" applyFill="1" applyBorder="1" applyAlignment="1">
      <alignment horizontal="right"/>
    </xf>
    <xf numFmtId="172" fontId="30" fillId="0" borderId="0" xfId="15" applyNumberFormat="1" applyFont="1" applyAlignment="1">
      <alignment horizontal="right" wrapText="1"/>
    </xf>
    <xf numFmtId="167" fontId="19" fillId="0" borderId="5" xfId="12" applyNumberFormat="1" applyFont="1" applyBorder="1" applyAlignment="1">
      <alignment horizontal="right"/>
    </xf>
    <xf numFmtId="167" fontId="15" fillId="0" borderId="0" xfId="15" applyNumberFormat="1" applyFont="1" applyFill="1" applyBorder="1" applyAlignment="1"/>
    <xf numFmtId="0" fontId="31" fillId="0" borderId="4" xfId="15" applyFont="1" applyBorder="1"/>
    <xf numFmtId="167" fontId="46" fillId="0" borderId="5" xfId="15" applyNumberFormat="1" applyFont="1" applyBorder="1" applyAlignment="1">
      <alignment horizontal="right"/>
    </xf>
    <xf numFmtId="167" fontId="15" fillId="0" borderId="5" xfId="12" applyNumberFormat="1" applyFont="1" applyBorder="1" applyAlignment="1">
      <alignment horizontal="right"/>
    </xf>
    <xf numFmtId="167" fontId="15" fillId="0" borderId="0" xfId="12" applyNumberFormat="1" applyFont="1" applyBorder="1" applyAlignment="1">
      <alignment horizontal="right"/>
    </xf>
    <xf numFmtId="167" fontId="17" fillId="0" borderId="5" xfId="12" applyNumberFormat="1" applyFont="1" applyBorder="1" applyAlignment="1">
      <alignment horizontal="right"/>
    </xf>
    <xf numFmtId="0" fontId="23" fillId="0" borderId="6" xfId="15" applyFont="1" applyBorder="1"/>
    <xf numFmtId="0" fontId="12" fillId="0" borderId="7" xfId="15" applyFont="1" applyBorder="1" applyAlignment="1">
      <alignment horizontal="right"/>
    </xf>
    <xf numFmtId="0" fontId="12" fillId="0" borderId="8" xfId="15" applyFont="1" applyBorder="1" applyAlignment="1">
      <alignment horizontal="right"/>
    </xf>
    <xf numFmtId="0" fontId="23" fillId="0" borderId="7" xfId="15" applyFont="1" applyBorder="1" applyAlignment="1">
      <alignment horizontal="right"/>
    </xf>
    <xf numFmtId="0" fontId="23" fillId="0" borderId="8" xfId="15" applyFont="1" applyBorder="1" applyAlignment="1">
      <alignment horizontal="right"/>
    </xf>
    <xf numFmtId="0" fontId="23" fillId="0" borderId="0" xfId="15" applyFont="1"/>
    <xf numFmtId="0" fontId="15" fillId="0" borderId="0" xfId="15" applyFont="1"/>
    <xf numFmtId="166" fontId="4" fillId="2" borderId="33" xfId="1" applyNumberFormat="1" applyFont="1" applyFill="1" applyBorder="1" applyAlignment="1">
      <alignment horizontal="center"/>
    </xf>
    <xf numFmtId="166" fontId="4" fillId="2" borderId="34" xfId="1" applyNumberFormat="1" applyFont="1" applyFill="1" applyBorder="1" applyAlignment="1">
      <alignment horizontal="center"/>
    </xf>
    <xf numFmtId="166" fontId="4" fillId="2" borderId="35" xfId="1" applyNumberFormat="1" applyFont="1" applyFill="1" applyBorder="1" applyAlignment="1">
      <alignment horizontal="center"/>
    </xf>
    <xf numFmtId="0" fontId="4" fillId="2" borderId="36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7" xfId="1" applyFont="1" applyFill="1" applyBorder="1" applyAlignment="1" applyProtection="1">
      <alignment horizontal="center"/>
    </xf>
    <xf numFmtId="0" fontId="4" fillId="2" borderId="38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9" xfId="1" applyFont="1" applyFill="1" applyBorder="1" applyAlignment="1" applyProtection="1">
      <alignment horizontal="center"/>
    </xf>
    <xf numFmtId="164" fontId="5" fillId="0" borderId="40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41" xfId="2" applyFont="1" applyFill="1" applyBorder="1" applyAlignment="1" applyProtection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5" fillId="2" borderId="20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21" xfId="1" applyNumberFormat="1" applyFont="1" applyFill="1" applyBorder="1" applyAlignment="1">
      <alignment horizontal="center"/>
    </xf>
    <xf numFmtId="166" fontId="15" fillId="2" borderId="22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23" xfId="1" applyNumberFormat="1" applyFont="1" applyFill="1" applyBorder="1" applyAlignment="1">
      <alignment horizontal="center"/>
    </xf>
    <xf numFmtId="166" fontId="16" fillId="0" borderId="24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5" xfId="1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2" borderId="2" xfId="1" applyNumberFormat="1" applyFont="1" applyFill="1" applyBorder="1" applyAlignment="1">
      <alignment horizontal="center"/>
    </xf>
    <xf numFmtId="166" fontId="12" fillId="2" borderId="3" xfId="1" applyNumberFormat="1" applyFont="1" applyFill="1" applyBorder="1" applyAlignment="1">
      <alignment horizontal="center"/>
    </xf>
    <xf numFmtId="0" fontId="15" fillId="2" borderId="4" xfId="1" applyFont="1" applyFill="1" applyBorder="1" applyAlignment="1" applyProtection="1">
      <alignment horizontal="center"/>
    </xf>
    <xf numFmtId="0" fontId="15" fillId="2" borderId="0" xfId="1" applyFont="1" applyFill="1" applyBorder="1" applyAlignment="1" applyProtection="1">
      <alignment horizontal="center"/>
    </xf>
    <xf numFmtId="0" fontId="15" fillId="2" borderId="5" xfId="1" applyFont="1" applyFill="1" applyBorder="1" applyAlignment="1" applyProtection="1">
      <alignment horizontal="center"/>
    </xf>
    <xf numFmtId="0" fontId="15" fillId="2" borderId="6" xfId="1" applyFont="1" applyFill="1" applyBorder="1" applyAlignment="1" applyProtection="1">
      <alignment horizontal="center"/>
    </xf>
    <xf numFmtId="0" fontId="15" fillId="2" borderId="7" xfId="1" applyFont="1" applyFill="1" applyBorder="1" applyAlignment="1" applyProtection="1">
      <alignment horizontal="center"/>
    </xf>
    <xf numFmtId="0" fontId="15" fillId="2" borderId="8" xfId="1" applyFont="1" applyFill="1" applyBorder="1" applyAlignment="1" applyProtection="1">
      <alignment horizontal="center"/>
    </xf>
    <xf numFmtId="164" fontId="16" fillId="0" borderId="1" xfId="2" applyFont="1" applyBorder="1" applyAlignment="1" applyProtection="1">
      <alignment horizontal="center"/>
    </xf>
    <xf numFmtId="164" fontId="16" fillId="0" borderId="2" xfId="2" applyFont="1" applyBorder="1" applyAlignment="1" applyProtection="1">
      <alignment horizontal="center"/>
    </xf>
    <xf numFmtId="164" fontId="16" fillId="0" borderId="3" xfId="2" applyFont="1" applyBorder="1" applyAlignment="1" applyProtection="1">
      <alignment horizont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166" fontId="15" fillId="2" borderId="4" xfId="1" applyNumberFormat="1" applyFont="1" applyFill="1" applyBorder="1" applyAlignment="1">
      <alignment horizontal="center"/>
    </xf>
    <xf numFmtId="166" fontId="15" fillId="2" borderId="5" xfId="1" applyNumberFormat="1" applyFont="1" applyFill="1" applyBorder="1" applyAlignment="1">
      <alignment horizontal="center"/>
    </xf>
    <xf numFmtId="166" fontId="16" fillId="0" borderId="1" xfId="1" applyNumberFormat="1" applyFont="1" applyBorder="1" applyAlignment="1">
      <alignment horizontal="center"/>
    </xf>
    <xf numFmtId="166" fontId="16" fillId="0" borderId="2" xfId="1" applyNumberFormat="1" applyFont="1" applyBorder="1" applyAlignment="1">
      <alignment horizontal="center"/>
    </xf>
    <xf numFmtId="166" fontId="16" fillId="0" borderId="3" xfId="1" applyNumberFormat="1" applyFont="1" applyBorder="1" applyAlignment="1">
      <alignment horizontal="center"/>
    </xf>
    <xf numFmtId="0" fontId="33" fillId="2" borderId="0" xfId="13" applyFont="1" applyFill="1" applyBorder="1" applyAlignment="1">
      <alignment horizontal="center" vertical="center"/>
    </xf>
    <xf numFmtId="0" fontId="33" fillId="2" borderId="5" xfId="13" applyFont="1" applyFill="1" applyBorder="1" applyAlignment="1">
      <alignment horizontal="center" vertical="center"/>
    </xf>
    <xf numFmtId="0" fontId="34" fillId="2" borderId="4" xfId="13" applyFont="1" applyFill="1" applyBorder="1" applyAlignment="1">
      <alignment horizontal="center" vertical="center"/>
    </xf>
    <xf numFmtId="0" fontId="34" fillId="2" borderId="0" xfId="13" applyFont="1" applyFill="1" applyBorder="1" applyAlignment="1">
      <alignment horizontal="center" vertical="center"/>
    </xf>
    <xf numFmtId="0" fontId="34" fillId="2" borderId="5" xfId="13" applyFont="1" applyFill="1" applyBorder="1" applyAlignment="1">
      <alignment horizontal="center" vertical="center"/>
    </xf>
    <xf numFmtId="0" fontId="34" fillId="2" borderId="4" xfId="13" quotePrefix="1" applyFont="1" applyFill="1" applyBorder="1" applyAlignment="1">
      <alignment horizontal="center" vertical="center"/>
    </xf>
    <xf numFmtId="0" fontId="34" fillId="2" borderId="0" xfId="13" quotePrefix="1" applyFont="1" applyFill="1" applyBorder="1" applyAlignment="1">
      <alignment horizontal="center" vertical="center"/>
    </xf>
    <xf numFmtId="0" fontId="34" fillId="2" borderId="5" xfId="13" quotePrefix="1" applyFont="1" applyFill="1" applyBorder="1" applyAlignment="1">
      <alignment horizontal="center" vertical="center"/>
    </xf>
    <xf numFmtId="0" fontId="35" fillId="2" borderId="4" xfId="13" quotePrefix="1" applyFont="1" applyFill="1" applyBorder="1" applyAlignment="1">
      <alignment horizontal="center" vertical="center"/>
    </xf>
    <xf numFmtId="0" fontId="35" fillId="2" borderId="0" xfId="13" quotePrefix="1" applyFont="1" applyFill="1" applyBorder="1" applyAlignment="1">
      <alignment horizontal="center" vertical="center"/>
    </xf>
    <xf numFmtId="0" fontId="35" fillId="2" borderId="5" xfId="13" quotePrefix="1" applyFont="1" applyFill="1" applyBorder="1" applyAlignment="1">
      <alignment horizontal="center" vertical="center"/>
    </xf>
    <xf numFmtId="170" fontId="17" fillId="2" borderId="1" xfId="15" applyNumberFormat="1" applyFont="1" applyFill="1" applyBorder="1" applyAlignment="1">
      <alignment horizontal="center"/>
    </xf>
    <xf numFmtId="170" fontId="17" fillId="2" borderId="2" xfId="15" applyNumberFormat="1" applyFont="1" applyFill="1" applyBorder="1" applyAlignment="1">
      <alignment horizontal="center"/>
    </xf>
    <xf numFmtId="170" fontId="17" fillId="2" borderId="3" xfId="15" applyNumberFormat="1" applyFont="1" applyFill="1" applyBorder="1" applyAlignment="1">
      <alignment horizontal="center"/>
    </xf>
    <xf numFmtId="0" fontId="15" fillId="2" borderId="6" xfId="15" applyFont="1" applyFill="1" applyBorder="1" applyAlignment="1">
      <alignment horizontal="center"/>
    </xf>
    <xf numFmtId="0" fontId="15" fillId="2" borderId="7" xfId="15" applyFont="1" applyFill="1" applyBorder="1" applyAlignment="1">
      <alignment horizontal="center"/>
    </xf>
    <xf numFmtId="0" fontId="15" fillId="2" borderId="8" xfId="15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R5" sqref="R5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317" t="s">
        <v>0</v>
      </c>
      <c r="C1" s="318"/>
      <c r="D1" s="318"/>
      <c r="E1" s="318"/>
      <c r="F1" s="318"/>
      <c r="G1" s="318"/>
      <c r="H1" s="318"/>
      <c r="I1" s="318"/>
      <c r="J1" s="319"/>
    </row>
    <row r="2" spans="1:10" x14ac:dyDescent="0.25">
      <c r="B2" s="320" t="s">
        <v>189</v>
      </c>
      <c r="C2" s="321"/>
      <c r="D2" s="321"/>
      <c r="E2" s="321"/>
      <c r="F2" s="321"/>
      <c r="G2" s="321"/>
      <c r="H2" s="321"/>
      <c r="I2" s="321"/>
      <c r="J2" s="322"/>
    </row>
    <row r="3" spans="1:10" ht="20.25" thickBot="1" x14ac:dyDescent="0.3">
      <c r="B3" s="323" t="s">
        <v>1</v>
      </c>
      <c r="C3" s="324"/>
      <c r="D3" s="324"/>
      <c r="E3" s="324"/>
      <c r="F3" s="324"/>
      <c r="G3" s="324"/>
      <c r="H3" s="324"/>
      <c r="I3" s="324"/>
      <c r="J3" s="325"/>
    </row>
    <row r="4" spans="1:10" ht="20.25" thickTop="1" x14ac:dyDescent="0.25">
      <c r="B4" s="326"/>
      <c r="C4" s="327"/>
      <c r="D4" s="327"/>
      <c r="E4" s="327"/>
      <c r="F4" s="327"/>
      <c r="G4" s="327"/>
      <c r="H4" s="327"/>
      <c r="I4" s="327"/>
      <c r="J4" s="328"/>
    </row>
    <row r="5" spans="1:10" x14ac:dyDescent="0.25">
      <c r="B5" s="240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241"/>
    </row>
    <row r="6" spans="1:10" x14ac:dyDescent="0.25">
      <c r="B6" s="242" t="s">
        <v>4</v>
      </c>
      <c r="C6" s="6"/>
      <c r="D6" s="7">
        <v>2017</v>
      </c>
      <c r="E6" s="8"/>
      <c r="F6" s="7">
        <v>2016</v>
      </c>
      <c r="G6" s="8"/>
      <c r="H6" s="200" t="s">
        <v>5</v>
      </c>
      <c r="I6" s="6"/>
      <c r="J6" s="243" t="s">
        <v>6</v>
      </c>
    </row>
    <row r="7" spans="1:10" ht="9" customHeight="1" x14ac:dyDescent="0.25">
      <c r="B7" s="242"/>
      <c r="C7" s="6"/>
      <c r="D7" s="9"/>
      <c r="E7" s="9"/>
      <c r="F7" s="9"/>
      <c r="G7" s="9"/>
      <c r="H7" s="6"/>
      <c r="I7" s="6"/>
      <c r="J7" s="244"/>
    </row>
    <row r="8" spans="1:10" x14ac:dyDescent="0.25">
      <c r="B8" s="245" t="s">
        <v>7</v>
      </c>
      <c r="C8" s="10"/>
      <c r="D8" s="11">
        <f>D9+D11+D10+D12+D28</f>
        <v>355780.4</v>
      </c>
      <c r="E8" s="12"/>
      <c r="F8" s="11">
        <f>F9+F11+F10+F12+F28</f>
        <v>329775</v>
      </c>
      <c r="G8" s="12"/>
      <c r="H8" s="11">
        <f t="shared" ref="H8:H22" si="0">D8-F8</f>
        <v>26005.400000000023</v>
      </c>
      <c r="I8" s="12"/>
      <c r="J8" s="246">
        <f t="shared" ref="J8:J13" si="1">H8/F8*100</f>
        <v>7.8858009248730268</v>
      </c>
    </row>
    <row r="9" spans="1:10" x14ac:dyDescent="0.25">
      <c r="A9" s="1">
        <v>111</v>
      </c>
      <c r="B9" s="247" t="s">
        <v>8</v>
      </c>
      <c r="C9" s="5"/>
      <c r="D9" s="13">
        <v>51294.5</v>
      </c>
      <c r="E9" s="13"/>
      <c r="F9" s="14">
        <v>48587.5</v>
      </c>
      <c r="G9" s="13"/>
      <c r="H9" s="13">
        <f t="shared" si="0"/>
        <v>2707</v>
      </c>
      <c r="I9" s="13"/>
      <c r="J9" s="248">
        <f t="shared" si="1"/>
        <v>5.5713918188834572</v>
      </c>
    </row>
    <row r="10" spans="1:10" hidden="1" x14ac:dyDescent="0.25">
      <c r="A10" s="1">
        <v>112</v>
      </c>
      <c r="B10" s="247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248">
        <v>100</v>
      </c>
    </row>
    <row r="11" spans="1:10" x14ac:dyDescent="0.25">
      <c r="A11" s="1">
        <v>113</v>
      </c>
      <c r="B11" s="247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248">
        <f t="shared" si="1"/>
        <v>0</v>
      </c>
    </row>
    <row r="12" spans="1:10" x14ac:dyDescent="0.25">
      <c r="B12" s="242" t="s">
        <v>11</v>
      </c>
      <c r="C12" s="6"/>
      <c r="D12" s="11">
        <f>D13+D22</f>
        <v>304617.60000000003</v>
      </c>
      <c r="E12" s="12"/>
      <c r="F12" s="11">
        <f>F13+F22</f>
        <v>281083.8</v>
      </c>
      <c r="G12" s="12"/>
      <c r="H12" s="11">
        <f t="shared" si="0"/>
        <v>23533.800000000047</v>
      </c>
      <c r="I12" s="12"/>
      <c r="J12" s="246">
        <f t="shared" si="1"/>
        <v>8.3725209350378957</v>
      </c>
    </row>
    <row r="13" spans="1:10" s="2" customFormat="1" ht="18" customHeight="1" x14ac:dyDescent="0.25">
      <c r="A13" s="1"/>
      <c r="B13" s="247" t="s">
        <v>12</v>
      </c>
      <c r="C13" s="5"/>
      <c r="D13" s="13">
        <v>303581.90000000002</v>
      </c>
      <c r="E13" s="13"/>
      <c r="F13" s="14">
        <v>280124.5</v>
      </c>
      <c r="G13" s="13"/>
      <c r="H13" s="13">
        <f t="shared" si="0"/>
        <v>23457.400000000023</v>
      </c>
      <c r="I13" s="13"/>
      <c r="J13" s="248">
        <f t="shared" si="1"/>
        <v>8.3739194536715011</v>
      </c>
    </row>
    <row r="14" spans="1:10" s="2" customFormat="1" ht="18" hidden="1" customHeight="1" x14ac:dyDescent="0.25">
      <c r="A14" s="1">
        <v>1141040101</v>
      </c>
      <c r="B14" s="247"/>
      <c r="C14" s="5"/>
      <c r="D14" s="13">
        <v>12.9315</v>
      </c>
      <c r="E14" s="13"/>
      <c r="F14" s="13"/>
      <c r="G14" s="13"/>
      <c r="H14" s="13"/>
      <c r="I14" s="13"/>
      <c r="J14" s="248"/>
    </row>
    <row r="15" spans="1:10" s="2" customFormat="1" ht="18" hidden="1" customHeight="1" x14ac:dyDescent="0.25">
      <c r="A15" s="1">
        <v>114106020101</v>
      </c>
      <c r="B15" s="247"/>
      <c r="C15" s="5"/>
      <c r="D15" s="13">
        <v>9587.2050099999997</v>
      </c>
      <c r="E15" s="13"/>
      <c r="F15" s="13"/>
      <c r="G15" s="13"/>
      <c r="H15" s="13"/>
      <c r="I15" s="13"/>
      <c r="J15" s="248"/>
    </row>
    <row r="16" spans="1:10" s="2" customFormat="1" ht="18" hidden="1" customHeight="1" x14ac:dyDescent="0.25">
      <c r="A16" s="1">
        <v>1141990201</v>
      </c>
      <c r="B16" s="247"/>
      <c r="C16" s="5"/>
      <c r="D16" s="13">
        <v>0</v>
      </c>
      <c r="E16" s="13"/>
      <c r="F16" s="13"/>
      <c r="G16" s="13"/>
      <c r="H16" s="13"/>
      <c r="I16" s="13"/>
      <c r="J16" s="248"/>
    </row>
    <row r="17" spans="1:10" s="2" customFormat="1" ht="18" hidden="1" customHeight="1" x14ac:dyDescent="0.25">
      <c r="A17" s="1">
        <v>1142040101</v>
      </c>
      <c r="B17" s="247"/>
      <c r="C17" s="5"/>
      <c r="D17" s="13">
        <v>916.08730000000003</v>
      </c>
      <c r="E17" s="13"/>
      <c r="F17" s="13"/>
      <c r="G17" s="13"/>
      <c r="H17" s="13"/>
      <c r="I17" s="13"/>
      <c r="J17" s="248"/>
    </row>
    <row r="18" spans="1:10" s="2" customFormat="1" ht="18" hidden="1" customHeight="1" x14ac:dyDescent="0.25">
      <c r="A18" s="1">
        <v>1142040701</v>
      </c>
      <c r="B18" s="247"/>
      <c r="C18" s="5"/>
      <c r="D18" s="13">
        <v>3656.8647999999998</v>
      </c>
      <c r="E18" s="13"/>
      <c r="F18" s="13"/>
      <c r="G18" s="13"/>
      <c r="H18" s="13"/>
      <c r="I18" s="13"/>
      <c r="J18" s="248"/>
    </row>
    <row r="19" spans="1:10" s="2" customFormat="1" ht="18" hidden="1" customHeight="1" x14ac:dyDescent="0.25">
      <c r="A19" s="1">
        <v>114206010101</v>
      </c>
      <c r="B19" s="247"/>
      <c r="C19" s="5"/>
      <c r="D19" s="13">
        <v>227089.34777000002</v>
      </c>
      <c r="E19" s="13"/>
      <c r="F19" s="13"/>
      <c r="G19" s="13"/>
      <c r="H19" s="13"/>
      <c r="I19" s="13"/>
      <c r="J19" s="248"/>
    </row>
    <row r="20" spans="1:10" s="2" customFormat="1" ht="18" hidden="1" customHeight="1" x14ac:dyDescent="0.25">
      <c r="A20" s="1">
        <v>1148</v>
      </c>
      <c r="B20" s="247"/>
      <c r="C20" s="5"/>
      <c r="D20" s="13">
        <v>0</v>
      </c>
      <c r="E20" s="13"/>
      <c r="F20" s="13"/>
      <c r="G20" s="13"/>
      <c r="H20" s="13"/>
      <c r="I20" s="13"/>
      <c r="J20" s="248"/>
    </row>
    <row r="21" spans="1:10" s="2" customFormat="1" ht="18" hidden="1" customHeight="1" x14ac:dyDescent="0.25">
      <c r="A21" s="1">
        <v>1142060201</v>
      </c>
      <c r="B21" s="247"/>
      <c r="C21" s="5"/>
      <c r="D21" s="13">
        <v>0</v>
      </c>
      <c r="E21" s="13"/>
      <c r="F21" s="13"/>
      <c r="G21" s="13"/>
      <c r="H21" s="13"/>
      <c r="I21" s="13"/>
      <c r="J21" s="248"/>
    </row>
    <row r="22" spans="1:10" s="2" customFormat="1" x14ac:dyDescent="0.25">
      <c r="A22" s="1"/>
      <c r="B22" s="247" t="s">
        <v>13</v>
      </c>
      <c r="C22" s="5"/>
      <c r="D22" s="13">
        <v>1035.7</v>
      </c>
      <c r="E22" s="13"/>
      <c r="F22" s="14">
        <v>959.3</v>
      </c>
      <c r="G22" s="13"/>
      <c r="H22" s="13">
        <f t="shared" si="0"/>
        <v>76.400000000000091</v>
      </c>
      <c r="I22" s="13"/>
      <c r="J22" s="248">
        <f>H22/F22*100</f>
        <v>7.9641405191285415</v>
      </c>
    </row>
    <row r="23" spans="1:10" s="2" customFormat="1" hidden="1" x14ac:dyDescent="0.25">
      <c r="A23" s="1">
        <v>1141049901</v>
      </c>
      <c r="B23" s="247"/>
      <c r="C23" s="5"/>
      <c r="D23" s="13">
        <v>9.3170000000000003E-2</v>
      </c>
      <c r="E23" s="13"/>
      <c r="F23" s="13"/>
      <c r="G23" s="13"/>
      <c r="H23" s="13"/>
      <c r="I23" s="13"/>
      <c r="J23" s="248"/>
    </row>
    <row r="24" spans="1:10" s="2" customFormat="1" hidden="1" x14ac:dyDescent="0.25">
      <c r="A24" s="1">
        <v>1141069901</v>
      </c>
      <c r="B24" s="247"/>
      <c r="C24" s="5"/>
      <c r="D24" s="13">
        <v>35.63064</v>
      </c>
      <c r="E24" s="13"/>
      <c r="F24" s="13"/>
      <c r="G24" s="13"/>
      <c r="H24" s="13"/>
      <c r="I24" s="13"/>
      <c r="J24" s="248"/>
    </row>
    <row r="25" spans="1:10" s="2" customFormat="1" hidden="1" x14ac:dyDescent="0.25">
      <c r="A25" s="1">
        <v>1142049901</v>
      </c>
      <c r="B25" s="247"/>
      <c r="C25" s="5"/>
      <c r="D25" s="13">
        <v>1.3703099999999999</v>
      </c>
      <c r="E25" s="13"/>
      <c r="F25" s="13"/>
      <c r="G25" s="13"/>
      <c r="H25" s="13"/>
      <c r="I25" s="13"/>
      <c r="J25" s="248"/>
    </row>
    <row r="26" spans="1:10" s="2" customFormat="1" hidden="1" x14ac:dyDescent="0.25">
      <c r="A26" s="1">
        <v>1142069901</v>
      </c>
      <c r="B26" s="247"/>
      <c r="C26" s="5"/>
      <c r="D26" s="13">
        <v>769.73696999999993</v>
      </c>
      <c r="E26" s="13"/>
      <c r="F26" s="13"/>
      <c r="G26" s="13"/>
      <c r="H26" s="13"/>
      <c r="I26" s="13"/>
      <c r="J26" s="248"/>
    </row>
    <row r="27" spans="1:10" s="2" customFormat="1" x14ac:dyDescent="0.25">
      <c r="A27" s="1"/>
      <c r="B27" s="247"/>
      <c r="C27" s="5"/>
      <c r="D27" s="13"/>
      <c r="E27" s="13"/>
      <c r="F27" s="13"/>
      <c r="G27" s="13"/>
      <c r="H27" s="13"/>
      <c r="I27" s="13"/>
      <c r="J27" s="248"/>
    </row>
    <row r="28" spans="1:10" s="2" customFormat="1" x14ac:dyDescent="0.25">
      <c r="A28" s="1">
        <v>1149</v>
      </c>
      <c r="B28" s="247" t="s">
        <v>14</v>
      </c>
      <c r="C28" s="5"/>
      <c r="D28" s="13">
        <v>-3046.2</v>
      </c>
      <c r="E28" s="13"/>
      <c r="F28" s="14">
        <v>-2810.8</v>
      </c>
      <c r="G28" s="13"/>
      <c r="H28" s="13">
        <f>D28-F28</f>
        <v>-235.39999999999964</v>
      </c>
      <c r="I28" s="13"/>
      <c r="J28" s="248">
        <f>H28/F28*100</f>
        <v>8.3748399032303844</v>
      </c>
    </row>
    <row r="29" spans="1:10" s="2" customFormat="1" ht="9.75" customHeight="1" x14ac:dyDescent="0.25">
      <c r="A29" s="1"/>
      <c r="B29" s="247"/>
      <c r="C29" s="5"/>
      <c r="D29" s="3" t="s">
        <v>2</v>
      </c>
      <c r="E29" s="3"/>
      <c r="F29" s="3" t="s">
        <v>2</v>
      </c>
      <c r="G29" s="3"/>
      <c r="H29" s="3"/>
      <c r="I29" s="3"/>
      <c r="J29" s="241"/>
    </row>
    <row r="30" spans="1:10" s="2" customFormat="1" ht="24.75" customHeight="1" x14ac:dyDescent="0.25">
      <c r="A30" s="1">
        <v>12</v>
      </c>
      <c r="B30" s="247" t="s">
        <v>15</v>
      </c>
      <c r="C30" s="5"/>
      <c r="D30" s="13">
        <v>14629.3</v>
      </c>
      <c r="E30" s="15"/>
      <c r="F30" s="16">
        <v>13843</v>
      </c>
      <c r="G30" s="13"/>
      <c r="H30" s="13">
        <f>D30-F30</f>
        <v>786.29999999999927</v>
      </c>
      <c r="I30" s="13"/>
      <c r="J30" s="248">
        <f>H30/F30*100</f>
        <v>5.6801271400707884</v>
      </c>
    </row>
    <row r="31" spans="1:10" s="2" customFormat="1" ht="24.75" customHeight="1" x14ac:dyDescent="0.25">
      <c r="A31" s="1">
        <v>126</v>
      </c>
      <c r="B31" s="247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248">
        <f>H31/F31*100</f>
        <v>1.0413653456754479</v>
      </c>
    </row>
    <row r="32" spans="1:10" s="2" customFormat="1" x14ac:dyDescent="0.25">
      <c r="A32" s="1">
        <v>13</v>
      </c>
      <c r="B32" s="247" t="s">
        <v>17</v>
      </c>
      <c r="C32" s="5"/>
      <c r="D32" s="13">
        <v>9230</v>
      </c>
      <c r="E32" s="13"/>
      <c r="F32" s="14">
        <v>9106.9</v>
      </c>
      <c r="G32" s="13"/>
      <c r="H32" s="13">
        <f>D32-F32</f>
        <v>123.10000000000036</v>
      </c>
      <c r="I32" s="13"/>
      <c r="J32" s="248">
        <f>H32/F32*100</f>
        <v>1.3517223204383528</v>
      </c>
    </row>
    <row r="33" spans="1:10" s="2" customFormat="1" ht="6.75" customHeight="1" x14ac:dyDescent="0.25">
      <c r="A33" s="1"/>
      <c r="B33" s="247" t="s">
        <v>2</v>
      </c>
      <c r="C33" s="5"/>
      <c r="D33" s="11"/>
      <c r="E33" s="13"/>
      <c r="F33" s="11"/>
      <c r="G33" s="13"/>
      <c r="H33" s="11"/>
      <c r="I33" s="13"/>
      <c r="J33" s="246"/>
    </row>
    <row r="34" spans="1:10" s="2" customFormat="1" ht="20.25" thickBot="1" x14ac:dyDescent="0.3">
      <c r="A34" s="1"/>
      <c r="B34" s="247" t="s">
        <v>18</v>
      </c>
      <c r="C34" s="5"/>
      <c r="D34" s="17">
        <f>D8+D30+D31+D32</f>
        <v>381036.9</v>
      </c>
      <c r="E34" s="18"/>
      <c r="F34" s="17">
        <f>F8+F30+F31+F32</f>
        <v>354107.7</v>
      </c>
      <c r="G34" s="18"/>
      <c r="H34" s="17">
        <f>H8+H30+H31+H32</f>
        <v>26929.200000000026</v>
      </c>
      <c r="I34" s="18"/>
      <c r="J34" s="249">
        <f>H34/F34*100</f>
        <v>7.6048049788242462</v>
      </c>
    </row>
    <row r="35" spans="1:10" s="2" customFormat="1" ht="7.5" customHeight="1" thickTop="1" x14ac:dyDescent="0.25">
      <c r="A35" s="1"/>
      <c r="B35" s="247"/>
      <c r="C35" s="5"/>
      <c r="D35" s="19"/>
      <c r="E35" s="19"/>
      <c r="F35" s="19"/>
      <c r="G35" s="19"/>
      <c r="H35" s="19"/>
      <c r="I35" s="19"/>
      <c r="J35" s="250"/>
    </row>
    <row r="36" spans="1:10" s="2" customFormat="1" ht="7.5" customHeight="1" x14ac:dyDescent="0.25">
      <c r="A36" s="1"/>
      <c r="B36" s="247"/>
      <c r="C36" s="5"/>
      <c r="D36" s="19"/>
      <c r="E36" s="19"/>
      <c r="F36" s="19"/>
      <c r="G36" s="19"/>
      <c r="H36" s="19"/>
      <c r="I36" s="19"/>
      <c r="J36" s="250"/>
    </row>
    <row r="37" spans="1:10" s="2" customFormat="1" ht="13.15" customHeight="1" x14ac:dyDescent="0.25">
      <c r="A37" s="1"/>
      <c r="B37" s="247" t="s">
        <v>2</v>
      </c>
      <c r="C37" s="5"/>
      <c r="D37" s="3"/>
      <c r="E37" s="3"/>
      <c r="F37" s="3"/>
      <c r="G37" s="19"/>
      <c r="H37" s="19"/>
      <c r="I37" s="19"/>
      <c r="J37" s="250"/>
    </row>
    <row r="38" spans="1:10" s="2" customFormat="1" hidden="1" x14ac:dyDescent="0.25">
      <c r="A38" s="1">
        <v>91</v>
      </c>
      <c r="B38" s="247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248">
        <f>H38/F38*100</f>
        <v>14.274687763685714</v>
      </c>
    </row>
    <row r="39" spans="1:10" s="2" customFormat="1" hidden="1" x14ac:dyDescent="0.25">
      <c r="A39" s="1">
        <v>92</v>
      </c>
      <c r="B39" s="247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248">
        <f>H39/F39*100</f>
        <v>-1.305690378796609</v>
      </c>
    </row>
    <row r="40" spans="1:10" s="2" customFormat="1" ht="10.5" hidden="1" customHeight="1" x14ac:dyDescent="0.25">
      <c r="A40" s="1"/>
      <c r="B40" s="247"/>
      <c r="C40" s="5"/>
      <c r="D40" s="15"/>
      <c r="E40" s="15"/>
      <c r="F40" s="15"/>
      <c r="G40" s="15"/>
      <c r="H40" s="15"/>
      <c r="I40" s="15"/>
      <c r="J40" s="251"/>
    </row>
    <row r="41" spans="1:10" s="2" customFormat="1" ht="20.25" hidden="1" thickBot="1" x14ac:dyDescent="0.3">
      <c r="A41" s="1"/>
      <c r="B41" s="247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252">
        <f>H41/F41*100</f>
        <v>9.8333336846387542</v>
      </c>
    </row>
    <row r="42" spans="1:10" s="2" customFormat="1" ht="6.75" hidden="1" customHeight="1" thickTop="1" x14ac:dyDescent="0.25">
      <c r="A42" s="1"/>
      <c r="B42" s="247" t="s">
        <v>2</v>
      </c>
      <c r="C42" s="5"/>
      <c r="D42" s="19"/>
      <c r="E42" s="19"/>
      <c r="F42" s="19"/>
      <c r="G42" s="19"/>
      <c r="H42" s="19"/>
      <c r="I42" s="19"/>
      <c r="J42" s="250"/>
    </row>
    <row r="43" spans="1:10" s="2" customFormat="1" x14ac:dyDescent="0.25">
      <c r="A43" s="1"/>
      <c r="B43" s="247"/>
      <c r="C43" s="5"/>
      <c r="D43" s="19"/>
      <c r="E43" s="19"/>
      <c r="F43" s="19"/>
      <c r="G43" s="19"/>
      <c r="H43" s="19"/>
      <c r="I43" s="19"/>
      <c r="J43" s="253" t="s">
        <v>2</v>
      </c>
    </row>
    <row r="44" spans="1:10" s="2" customFormat="1" x14ac:dyDescent="0.25">
      <c r="A44" s="1"/>
      <c r="B44" s="242" t="s">
        <v>22</v>
      </c>
      <c r="C44" s="6"/>
      <c r="D44" s="3"/>
      <c r="E44" s="3"/>
      <c r="F44" s="3"/>
      <c r="G44" s="3"/>
      <c r="H44" s="3"/>
      <c r="I44" s="3"/>
      <c r="J44" s="254" t="s">
        <v>2</v>
      </c>
    </row>
    <row r="45" spans="1:10" s="2" customFormat="1" ht="8.4499999999999993" customHeight="1" x14ac:dyDescent="0.25">
      <c r="A45" s="1"/>
      <c r="B45" s="242"/>
      <c r="C45" s="6"/>
      <c r="D45" s="3"/>
      <c r="E45" s="3"/>
      <c r="F45" s="3"/>
      <c r="G45" s="3"/>
      <c r="H45" s="3"/>
      <c r="I45" s="3"/>
      <c r="J45" s="254"/>
    </row>
    <row r="46" spans="1:10" s="2" customFormat="1" x14ac:dyDescent="0.25">
      <c r="A46" s="1"/>
      <c r="B46" s="242" t="s">
        <v>23</v>
      </c>
      <c r="C46" s="6"/>
      <c r="D46" s="11">
        <f>SUM(D47:D51)</f>
        <v>188885.59999999998</v>
      </c>
      <c r="E46" s="12"/>
      <c r="F46" s="11">
        <f>SUM(F47:F51)</f>
        <v>183993.1</v>
      </c>
      <c r="G46" s="12"/>
      <c r="H46" s="11">
        <f t="shared" ref="H46:H55" si="2">D46-F46</f>
        <v>4892.4999999999709</v>
      </c>
      <c r="I46" s="12"/>
      <c r="J46" s="246">
        <f>H46/F46*100</f>
        <v>2.6590671063208187</v>
      </c>
    </row>
    <row r="47" spans="1:10" s="2" customFormat="1" ht="30.75" customHeight="1" x14ac:dyDescent="0.25">
      <c r="A47" s="1">
        <v>211</v>
      </c>
      <c r="B47" s="247" t="s">
        <v>24</v>
      </c>
      <c r="C47" s="6"/>
      <c r="D47" s="13">
        <v>23676.5</v>
      </c>
      <c r="E47" s="12"/>
      <c r="F47" s="14">
        <v>14950.9</v>
      </c>
      <c r="G47" s="12"/>
      <c r="H47" s="13">
        <f>D47-F47</f>
        <v>8725.6</v>
      </c>
      <c r="I47" s="13"/>
      <c r="J47" s="248">
        <f>H47/F47*100</f>
        <v>58.361703977686965</v>
      </c>
    </row>
    <row r="48" spans="1:10" s="2" customFormat="1" x14ac:dyDescent="0.25">
      <c r="A48" s="1">
        <v>212</v>
      </c>
      <c r="B48" s="247" t="s">
        <v>11</v>
      </c>
      <c r="C48" s="5"/>
      <c r="D48" s="13">
        <v>134755.4</v>
      </c>
      <c r="E48" s="13"/>
      <c r="F48" s="14">
        <v>138578.70000000001</v>
      </c>
      <c r="G48" s="13"/>
      <c r="H48" s="13">
        <f t="shared" si="2"/>
        <v>-3823.3000000000175</v>
      </c>
      <c r="I48" s="13"/>
      <c r="J48" s="248">
        <f>H48/F48*100</f>
        <v>-2.7589377011041503</v>
      </c>
    </row>
    <row r="49" spans="1:11" s="2" customFormat="1" x14ac:dyDescent="0.25">
      <c r="A49" s="1">
        <v>213</v>
      </c>
      <c r="B49" s="247" t="s">
        <v>25</v>
      </c>
      <c r="C49" s="5"/>
      <c r="D49" s="13">
        <v>0.8</v>
      </c>
      <c r="E49" s="13"/>
      <c r="F49" s="14">
        <v>5.9</v>
      </c>
      <c r="G49" s="13"/>
      <c r="H49" s="13">
        <f t="shared" si="2"/>
        <v>-5.1000000000000005</v>
      </c>
      <c r="I49" s="13"/>
      <c r="J49" s="248">
        <f>H49/F49*100</f>
        <v>-86.440677966101703</v>
      </c>
    </row>
    <row r="50" spans="1:11" s="2" customFormat="1" x14ac:dyDescent="0.25">
      <c r="A50" s="1">
        <v>214</v>
      </c>
      <c r="B50" s="247" t="s">
        <v>26</v>
      </c>
      <c r="C50" s="5"/>
      <c r="D50" s="13">
        <v>30452.9</v>
      </c>
      <c r="E50" s="13"/>
      <c r="F50" s="14">
        <v>30457.599999999999</v>
      </c>
      <c r="G50" s="13"/>
      <c r="H50" s="13">
        <f t="shared" si="2"/>
        <v>-4.6999999999970896</v>
      </c>
      <c r="I50" s="13"/>
      <c r="J50" s="248">
        <f>H50/F50*100</f>
        <v>-1.5431288085722743E-2</v>
      </c>
    </row>
    <row r="51" spans="1:11" s="2" customFormat="1" hidden="1" x14ac:dyDescent="0.25">
      <c r="A51" s="1"/>
      <c r="B51" s="247" t="s">
        <v>80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248">
        <v>0</v>
      </c>
    </row>
    <row r="52" spans="1:11" s="2" customFormat="1" x14ac:dyDescent="0.25">
      <c r="A52" s="1">
        <v>22</v>
      </c>
      <c r="B52" s="247" t="s">
        <v>27</v>
      </c>
      <c r="C52" s="5"/>
      <c r="D52" s="13">
        <v>109545.3</v>
      </c>
      <c r="E52" s="13"/>
      <c r="F52" s="14">
        <v>95134.2</v>
      </c>
      <c r="G52" s="13"/>
      <c r="H52" s="13">
        <f t="shared" si="2"/>
        <v>14411.100000000006</v>
      </c>
      <c r="I52" s="13"/>
      <c r="J52" s="248">
        <f>H52/F52*100</f>
        <v>15.148180149725343</v>
      </c>
    </row>
    <row r="53" spans="1:11" s="2" customFormat="1" ht="21" customHeight="1" x14ac:dyDescent="0.25">
      <c r="A53" s="1">
        <v>24</v>
      </c>
      <c r="B53" s="247" t="s">
        <v>28</v>
      </c>
      <c r="C53" s="5"/>
      <c r="D53" s="13">
        <v>10299.9</v>
      </c>
      <c r="E53" s="15"/>
      <c r="F53" s="16">
        <v>10283.5</v>
      </c>
      <c r="G53" s="15"/>
      <c r="H53" s="15">
        <f t="shared" si="2"/>
        <v>16.399999999999636</v>
      </c>
      <c r="I53" s="15"/>
      <c r="J53" s="248">
        <f>H53/F53*100</f>
        <v>0.15947877668108754</v>
      </c>
    </row>
    <row r="54" spans="1:11" s="2" customFormat="1" ht="6" customHeight="1" x14ac:dyDescent="0.25">
      <c r="A54" s="1"/>
      <c r="B54" s="247"/>
      <c r="C54" s="5"/>
      <c r="D54" s="15"/>
      <c r="E54" s="15"/>
      <c r="F54" s="15"/>
      <c r="G54" s="15"/>
      <c r="H54" s="15"/>
      <c r="I54" s="15"/>
      <c r="J54" s="255"/>
    </row>
    <row r="55" spans="1:11" s="2" customFormat="1" ht="17.25" customHeight="1" thickBot="1" x14ac:dyDescent="0.3">
      <c r="A55" s="1"/>
      <c r="B55" s="247" t="s">
        <v>29</v>
      </c>
      <c r="C55" s="5"/>
      <c r="D55" s="17">
        <f>SUM(D46,D52,D53)</f>
        <v>308730.8</v>
      </c>
      <c r="E55" s="18"/>
      <c r="F55" s="17">
        <f>SUM(F46,F52,F53)</f>
        <v>289410.8</v>
      </c>
      <c r="G55" s="18"/>
      <c r="H55" s="17">
        <f t="shared" si="2"/>
        <v>19320</v>
      </c>
      <c r="I55" s="18"/>
      <c r="J55" s="249">
        <f>H55/F55*100</f>
        <v>6.6756320082042544</v>
      </c>
    </row>
    <row r="56" spans="1:11" s="2" customFormat="1" ht="8.25" customHeight="1" thickTop="1" x14ac:dyDescent="0.35">
      <c r="A56" s="1"/>
      <c r="B56" s="247" t="s">
        <v>2</v>
      </c>
      <c r="C56" s="5"/>
      <c r="D56" s="19"/>
      <c r="E56" s="19"/>
      <c r="F56" s="19"/>
      <c r="G56" s="19"/>
      <c r="H56" s="19"/>
      <c r="I56" s="19"/>
      <c r="J56" s="250"/>
      <c r="K56" s="21"/>
    </row>
    <row r="57" spans="1:11" s="2" customFormat="1" ht="12" customHeight="1" x14ac:dyDescent="0.25">
      <c r="A57" s="1"/>
      <c r="B57" s="247"/>
      <c r="C57" s="5"/>
      <c r="D57" s="19"/>
      <c r="E57" s="19"/>
      <c r="F57" s="19"/>
      <c r="G57" s="19"/>
      <c r="H57" s="19"/>
      <c r="I57" s="19"/>
      <c r="J57" s="250"/>
    </row>
    <row r="58" spans="1:11" s="2" customFormat="1" ht="21.75" x14ac:dyDescent="0.4">
      <c r="A58" s="1"/>
      <c r="B58" s="242" t="s">
        <v>30</v>
      </c>
      <c r="C58" s="6"/>
      <c r="D58" s="22"/>
      <c r="E58" s="22"/>
      <c r="F58" s="22"/>
      <c r="G58" s="3"/>
      <c r="H58" s="3"/>
      <c r="I58" s="3"/>
      <c r="J58" s="241"/>
    </row>
    <row r="59" spans="1:11" s="2" customFormat="1" ht="7.15" customHeight="1" x14ac:dyDescent="0.25">
      <c r="A59" s="1"/>
      <c r="B59" s="247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254" t="s">
        <v>2</v>
      </c>
    </row>
    <row r="60" spans="1:11" s="2" customFormat="1" x14ac:dyDescent="0.25">
      <c r="A60" s="1"/>
      <c r="B60" s="242" t="s">
        <v>31</v>
      </c>
      <c r="C60" s="6"/>
      <c r="D60" s="11">
        <f>SUM(D61:D62)</f>
        <v>49300.5</v>
      </c>
      <c r="E60" s="12"/>
      <c r="F60" s="11">
        <f>SUM(F61:F62)</f>
        <v>44245.2</v>
      </c>
      <c r="G60" s="12"/>
      <c r="H60" s="11">
        <f>D60-F60</f>
        <v>5055.3000000000029</v>
      </c>
      <c r="I60" s="12"/>
      <c r="J60" s="246">
        <f t="shared" ref="J60:J68" si="4">H60/F60*100</f>
        <v>11.425646171788134</v>
      </c>
    </row>
    <row r="61" spans="1:11" s="2" customFormat="1" x14ac:dyDescent="0.25">
      <c r="A61" s="1">
        <v>311</v>
      </c>
      <c r="B61" s="247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248">
        <f t="shared" si="4"/>
        <v>14.521123195284463</v>
      </c>
    </row>
    <row r="62" spans="1:11" s="2" customFormat="1" x14ac:dyDescent="0.25">
      <c r="A62" s="1"/>
      <c r="B62" s="247" t="s">
        <v>33</v>
      </c>
      <c r="C62" s="5"/>
      <c r="D62" s="13">
        <v>-1369.6</v>
      </c>
      <c r="E62" s="13"/>
      <c r="F62" s="13">
        <v>0</v>
      </c>
      <c r="G62" s="13"/>
      <c r="H62" s="13">
        <f>D62-F62</f>
        <v>-1369.6</v>
      </c>
      <c r="I62" s="13"/>
      <c r="J62" s="248">
        <v>100</v>
      </c>
    </row>
    <row r="63" spans="1:11" s="2" customFormat="1" x14ac:dyDescent="0.25">
      <c r="A63" s="1">
        <v>313</v>
      </c>
      <c r="B63" s="247" t="s">
        <v>34</v>
      </c>
      <c r="C63" s="5"/>
      <c r="D63" s="13">
        <v>15074.4</v>
      </c>
      <c r="E63" s="13"/>
      <c r="F63" s="14">
        <v>13179.2</v>
      </c>
      <c r="G63" s="13"/>
      <c r="H63" s="13">
        <f t="shared" ref="H63:H69" si="5">D63-F63</f>
        <v>1895.1999999999989</v>
      </c>
      <c r="I63" s="13"/>
      <c r="J63" s="248">
        <f>H63/F63*100</f>
        <v>14.38023552264173</v>
      </c>
    </row>
    <row r="64" spans="1:11" s="2" customFormat="1" x14ac:dyDescent="0.25">
      <c r="A64" s="1">
        <v>321</v>
      </c>
      <c r="B64" s="256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248">
        <f t="shared" si="4"/>
        <v>15.420265430798397</v>
      </c>
    </row>
    <row r="65" spans="1:11" s="2" customFormat="1" x14ac:dyDescent="0.25">
      <c r="A65" s="1">
        <v>322</v>
      </c>
      <c r="B65" s="247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248">
        <f t="shared" si="4"/>
        <v>0</v>
      </c>
    </row>
    <row r="66" spans="1:11" s="2" customFormat="1" x14ac:dyDescent="0.25">
      <c r="A66" s="1">
        <v>324</v>
      </c>
      <c r="B66" s="247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248">
        <f t="shared" si="4"/>
        <v>0</v>
      </c>
    </row>
    <row r="67" spans="1:11" s="2" customFormat="1" hidden="1" x14ac:dyDescent="0.25">
      <c r="A67" s="1">
        <v>325</v>
      </c>
      <c r="B67" s="247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248" t="e">
        <f t="shared" si="4"/>
        <v>#DIV/0!</v>
      </c>
    </row>
    <row r="68" spans="1:11" s="2" customFormat="1" hidden="1" x14ac:dyDescent="0.25">
      <c r="A68" s="1"/>
      <c r="B68" s="257" t="s">
        <v>39</v>
      </c>
      <c r="C68" s="24"/>
      <c r="D68" s="25">
        <f>SUM(D69:D70)</f>
        <v>3551</v>
      </c>
      <c r="E68" s="18"/>
      <c r="F68" s="25">
        <f>SUM(F69:F70)</f>
        <v>3038.7</v>
      </c>
      <c r="G68" s="18"/>
      <c r="H68" s="25">
        <f t="shared" si="5"/>
        <v>512.30000000000018</v>
      </c>
      <c r="I68" s="18"/>
      <c r="J68" s="258">
        <f t="shared" si="4"/>
        <v>16.859183203343541</v>
      </c>
    </row>
    <row r="69" spans="1:11" s="2" customFormat="1" hidden="1" x14ac:dyDescent="0.25">
      <c r="A69" s="1"/>
      <c r="B69" s="247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259">
        <v>0</v>
      </c>
    </row>
    <row r="70" spans="1:11" s="2" customFormat="1" x14ac:dyDescent="0.25">
      <c r="A70" s="1"/>
      <c r="B70" s="240" t="s">
        <v>41</v>
      </c>
      <c r="C70" s="3"/>
      <c r="D70" s="26">
        <v>3551</v>
      </c>
      <c r="E70" s="27"/>
      <c r="F70" s="28">
        <v>3038.7</v>
      </c>
      <c r="G70" s="26"/>
      <c r="H70" s="18">
        <f>D70-F70</f>
        <v>512.30000000000018</v>
      </c>
      <c r="I70" s="18"/>
      <c r="J70" s="258">
        <f t="shared" ref="J70" si="6">H70/F70*100</f>
        <v>16.859183203343541</v>
      </c>
    </row>
    <row r="71" spans="1:11" s="2" customFormat="1" ht="20.25" thickBot="1" x14ac:dyDescent="0.3">
      <c r="A71" s="1"/>
      <c r="B71" s="247" t="s">
        <v>42</v>
      </c>
      <c r="C71" s="5"/>
      <c r="D71" s="17">
        <f>D60+D63+D64+D65+D66+D67+D68</f>
        <v>72306.100000000006</v>
      </c>
      <c r="E71" s="18"/>
      <c r="F71" s="17">
        <f>F60+F63+F64+F65+F66+F67+F68</f>
        <v>64696.899999999994</v>
      </c>
      <c r="G71" s="18"/>
      <c r="H71" s="17">
        <f>D71-F71</f>
        <v>7609.2000000000116</v>
      </c>
      <c r="I71" s="18"/>
      <c r="J71" s="249">
        <f>H71/F71*100</f>
        <v>11.761305410305614</v>
      </c>
    </row>
    <row r="72" spans="1:11" s="2" customFormat="1" ht="20.25" thickTop="1" x14ac:dyDescent="0.25">
      <c r="A72" s="1"/>
      <c r="B72" s="247"/>
      <c r="C72" s="5"/>
      <c r="D72" s="29"/>
      <c r="E72" s="29"/>
      <c r="F72" s="29"/>
      <c r="G72" s="29"/>
      <c r="H72" s="29"/>
      <c r="I72" s="29"/>
      <c r="J72" s="260"/>
    </row>
    <row r="73" spans="1:11" s="2" customFormat="1" ht="20.25" thickBot="1" x14ac:dyDescent="0.3">
      <c r="A73" s="1"/>
      <c r="B73" s="247" t="s">
        <v>43</v>
      </c>
      <c r="C73" s="5"/>
      <c r="D73" s="30">
        <f>D55+D71</f>
        <v>381036.9</v>
      </c>
      <c r="E73" s="18"/>
      <c r="F73" s="30">
        <f>F55+F71</f>
        <v>354107.69999999995</v>
      </c>
      <c r="G73" s="18"/>
      <c r="H73" s="31">
        <f>D73-F73</f>
        <v>26929.20000000007</v>
      </c>
      <c r="I73" s="26"/>
      <c r="J73" s="261">
        <f>H73/F73*100</f>
        <v>7.6048049788242604</v>
      </c>
      <c r="K73" s="2" t="s">
        <v>2</v>
      </c>
    </row>
    <row r="74" spans="1:11" s="2" customFormat="1" ht="8.4499999999999993" customHeight="1" thickTop="1" x14ac:dyDescent="0.25">
      <c r="A74" s="1"/>
      <c r="B74" s="247" t="s">
        <v>2</v>
      </c>
      <c r="C74" s="5"/>
      <c r="D74" s="19"/>
      <c r="E74" s="19"/>
      <c r="F74" s="19"/>
      <c r="G74" s="19"/>
      <c r="H74" s="19"/>
      <c r="I74" s="19"/>
      <c r="J74" s="250"/>
    </row>
    <row r="75" spans="1:11" s="2" customFormat="1" ht="7.15" hidden="1" customHeight="1" x14ac:dyDescent="0.25">
      <c r="A75" s="1"/>
      <c r="B75" s="247"/>
      <c r="C75" s="5"/>
      <c r="D75" s="19"/>
      <c r="E75" s="19"/>
      <c r="F75" s="19"/>
      <c r="G75" s="19"/>
      <c r="H75" s="19"/>
      <c r="I75" s="19"/>
      <c r="J75" s="250"/>
    </row>
    <row r="76" spans="1:11" s="2" customFormat="1" ht="6.75" hidden="1" customHeight="1" x14ac:dyDescent="0.25">
      <c r="A76" s="1"/>
      <c r="B76" s="247"/>
      <c r="C76" s="5"/>
      <c r="D76" s="32" t="s">
        <v>2</v>
      </c>
      <c r="E76" s="32"/>
      <c r="F76" s="32" t="s">
        <v>2</v>
      </c>
      <c r="G76" s="19"/>
      <c r="H76" s="19"/>
      <c r="I76" s="19"/>
      <c r="J76" s="250"/>
    </row>
    <row r="77" spans="1:11" s="2" customFormat="1" ht="20.25" hidden="1" thickBot="1" x14ac:dyDescent="0.3">
      <c r="A77" s="1">
        <v>93</v>
      </c>
      <c r="B77" s="247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262">
        <f>H77/F77*100</f>
        <v>9.8333336846387542</v>
      </c>
    </row>
    <row r="78" spans="1:11" s="2" customFormat="1" ht="16.5" hidden="1" customHeight="1" thickTop="1" x14ac:dyDescent="0.25">
      <c r="A78" s="1"/>
      <c r="B78" s="240" t="s">
        <v>2</v>
      </c>
      <c r="C78" s="3"/>
      <c r="D78" s="19"/>
      <c r="E78" s="19"/>
      <c r="F78" s="19"/>
      <c r="G78" s="19"/>
      <c r="H78" s="19"/>
      <c r="I78" s="19"/>
      <c r="J78" s="250"/>
    </row>
    <row r="79" spans="1:11" s="2" customFormat="1" ht="7.9" customHeight="1" x14ac:dyDescent="0.25">
      <c r="A79" s="1"/>
      <c r="B79" s="240"/>
      <c r="C79" s="3"/>
      <c r="D79" s="19"/>
      <c r="E79" s="19"/>
      <c r="F79" s="19"/>
      <c r="G79" s="19"/>
      <c r="H79" s="19"/>
      <c r="I79" s="19"/>
      <c r="J79" s="250"/>
    </row>
    <row r="80" spans="1:11" s="2" customFormat="1" ht="11.45" customHeight="1" thickBot="1" x14ac:dyDescent="0.3">
      <c r="A80" s="1"/>
      <c r="B80" s="263"/>
      <c r="C80" s="264"/>
      <c r="D80" s="265"/>
      <c r="E80" s="265"/>
      <c r="F80" s="265"/>
      <c r="G80" s="265"/>
      <c r="H80" s="265"/>
      <c r="I80" s="265"/>
      <c r="J80" s="266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R5" sqref="R5"/>
    </sheetView>
  </sheetViews>
  <sheetFormatPr baseColWidth="10" defaultColWidth="10" defaultRowHeight="12.75" x14ac:dyDescent="0.2"/>
  <cols>
    <col min="1" max="1" width="23.7109375" style="41" customWidth="1"/>
    <col min="2" max="2" width="56.5703125" style="90" bestFit="1" customWidth="1"/>
    <col min="3" max="3" width="10.5703125" style="92" bestFit="1" customWidth="1"/>
    <col min="4" max="4" width="1.5703125" style="92" customWidth="1"/>
    <col min="5" max="5" width="10.7109375" style="92" bestFit="1" customWidth="1"/>
    <col min="6" max="6" width="1.5703125" style="92" customWidth="1"/>
    <col min="7" max="7" width="13.7109375" style="92" customWidth="1"/>
    <col min="8" max="8" width="1.5703125" style="92" customWidth="1"/>
    <col min="9" max="9" width="10.7109375" style="92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329" t="s">
        <v>45</v>
      </c>
      <c r="C1" s="330"/>
      <c r="D1" s="330"/>
      <c r="E1" s="330"/>
      <c r="F1" s="330"/>
      <c r="G1" s="330"/>
      <c r="H1" s="330"/>
      <c r="I1" s="331"/>
    </row>
    <row r="2" spans="1:9" x14ac:dyDescent="0.2">
      <c r="B2" s="332" t="s">
        <v>190</v>
      </c>
      <c r="C2" s="333"/>
      <c r="D2" s="333"/>
      <c r="E2" s="333"/>
      <c r="F2" s="333"/>
      <c r="G2" s="333"/>
      <c r="H2" s="333"/>
      <c r="I2" s="334"/>
    </row>
    <row r="3" spans="1:9" ht="14.45" customHeight="1" thickBot="1" x14ac:dyDescent="0.25">
      <c r="B3" s="335" t="s">
        <v>1</v>
      </c>
      <c r="C3" s="336"/>
      <c r="D3" s="336"/>
      <c r="E3" s="336"/>
      <c r="F3" s="336"/>
      <c r="G3" s="336"/>
      <c r="H3" s="336"/>
      <c r="I3" s="337"/>
    </row>
    <row r="4" spans="1:9" ht="13.5" thickTop="1" x14ac:dyDescent="0.2">
      <c r="B4" s="338"/>
      <c r="C4" s="339"/>
      <c r="D4" s="339"/>
      <c r="E4" s="339"/>
      <c r="F4" s="339"/>
      <c r="G4" s="339"/>
      <c r="H4" s="339"/>
      <c r="I4" s="340"/>
    </row>
    <row r="5" spans="1:9" x14ac:dyDescent="0.2">
      <c r="B5" s="213"/>
      <c r="C5" s="44"/>
      <c r="D5" s="44"/>
      <c r="E5" s="44"/>
      <c r="F5" s="45" t="s">
        <v>46</v>
      </c>
      <c r="G5" s="45"/>
      <c r="H5" s="46"/>
      <c r="I5" s="214"/>
    </row>
    <row r="6" spans="1:9" x14ac:dyDescent="0.2">
      <c r="B6" s="215" t="s">
        <v>47</v>
      </c>
      <c r="C6" s="49" t="s">
        <v>187</v>
      </c>
      <c r="D6" s="50"/>
      <c r="E6" s="49" t="s">
        <v>184</v>
      </c>
      <c r="F6" s="50"/>
      <c r="G6" s="51" t="s">
        <v>5</v>
      </c>
      <c r="H6" s="52"/>
      <c r="I6" s="216" t="s">
        <v>48</v>
      </c>
    </row>
    <row r="7" spans="1:9" ht="6" customHeight="1" x14ac:dyDescent="0.2">
      <c r="B7" s="215"/>
      <c r="C7" s="54"/>
      <c r="D7" s="54"/>
      <c r="E7" s="54"/>
      <c r="F7" s="54"/>
      <c r="G7" s="44"/>
      <c r="H7" s="44"/>
      <c r="I7" s="214"/>
    </row>
    <row r="8" spans="1:9" x14ac:dyDescent="0.2">
      <c r="A8" s="41">
        <v>611001</v>
      </c>
      <c r="B8" s="217" t="s">
        <v>49</v>
      </c>
      <c r="C8" s="56">
        <v>11913.3</v>
      </c>
      <c r="D8" s="56"/>
      <c r="E8" s="56">
        <v>10836.1</v>
      </c>
      <c r="F8" s="57"/>
      <c r="G8" s="58">
        <f>C8-E8</f>
        <v>1077.1999999999989</v>
      </c>
      <c r="H8" s="58"/>
      <c r="I8" s="218">
        <f>G8/E8*100</f>
        <v>9.9408458762838929</v>
      </c>
    </row>
    <row r="9" spans="1:9" ht="1.5" customHeight="1" x14ac:dyDescent="0.2">
      <c r="B9" s="217" t="s">
        <v>50</v>
      </c>
      <c r="C9" s="56"/>
      <c r="D9" s="57"/>
      <c r="E9" s="57"/>
      <c r="F9" s="57"/>
      <c r="G9" s="58"/>
      <c r="H9" s="58"/>
      <c r="I9" s="218"/>
    </row>
    <row r="10" spans="1:9" x14ac:dyDescent="0.2">
      <c r="A10" s="41">
        <v>611002</v>
      </c>
      <c r="B10" s="217" t="s">
        <v>51</v>
      </c>
      <c r="C10" s="56">
        <v>27.1</v>
      </c>
      <c r="D10" s="57"/>
      <c r="E10" s="56">
        <v>13.6</v>
      </c>
      <c r="F10" s="57"/>
      <c r="G10" s="58">
        <f>C10-E10</f>
        <v>13.500000000000002</v>
      </c>
      <c r="H10" s="58"/>
      <c r="I10" s="218">
        <f>G10/E10*100</f>
        <v>99.264705882352956</v>
      </c>
    </row>
    <row r="11" spans="1:9" x14ac:dyDescent="0.2">
      <c r="A11" s="41">
        <v>611003</v>
      </c>
      <c r="B11" s="217" t="s">
        <v>52</v>
      </c>
      <c r="C11" s="56">
        <v>0</v>
      </c>
      <c r="D11" s="57"/>
      <c r="E11" s="56">
        <v>14.5</v>
      </c>
      <c r="F11" s="57"/>
      <c r="G11" s="58">
        <f>C11-E11</f>
        <v>-14.5</v>
      </c>
      <c r="H11" s="58"/>
      <c r="I11" s="218">
        <v>100</v>
      </c>
    </row>
    <row r="12" spans="1:9" x14ac:dyDescent="0.2">
      <c r="A12" s="41">
        <v>611004</v>
      </c>
      <c r="B12" s="217" t="s">
        <v>53</v>
      </c>
      <c r="C12" s="56">
        <v>274.60000000000002</v>
      </c>
      <c r="D12" s="57"/>
      <c r="E12" s="56">
        <v>285</v>
      </c>
      <c r="F12" s="57"/>
      <c r="G12" s="58">
        <f>C12-E12</f>
        <v>-10.399999999999977</v>
      </c>
      <c r="H12" s="58"/>
      <c r="I12" s="218">
        <f>G12/E12*100</f>
        <v>-3.6491228070175361</v>
      </c>
    </row>
    <row r="13" spans="1:9" ht="6.75" customHeight="1" x14ac:dyDescent="0.2">
      <c r="B13" s="213"/>
      <c r="C13" s="44"/>
      <c r="D13" s="44"/>
      <c r="E13" s="44"/>
      <c r="F13" s="44"/>
      <c r="G13" s="44"/>
      <c r="H13" s="44"/>
      <c r="I13" s="214"/>
    </row>
    <row r="14" spans="1:9" ht="12.6" customHeight="1" x14ac:dyDescent="0.2">
      <c r="B14" s="213"/>
      <c r="C14" s="206">
        <f>SUM(C8:C12)</f>
        <v>12215</v>
      </c>
      <c r="D14" s="74"/>
      <c r="E14" s="206">
        <f>SUM(E8:E12)</f>
        <v>11149.2</v>
      </c>
      <c r="F14" s="74"/>
      <c r="G14" s="207">
        <f>C14-E14</f>
        <v>1065.7999999999993</v>
      </c>
      <c r="H14" s="66"/>
      <c r="I14" s="219">
        <f>G14/E14*100</f>
        <v>9.5594302730240663</v>
      </c>
    </row>
    <row r="15" spans="1:9" ht="6.6" customHeight="1" x14ac:dyDescent="0.2">
      <c r="B15" s="213"/>
      <c r="C15" s="44"/>
      <c r="D15" s="44"/>
      <c r="E15" s="44"/>
      <c r="F15" s="44"/>
      <c r="G15" s="44"/>
      <c r="H15" s="44"/>
      <c r="I15" s="214"/>
    </row>
    <row r="16" spans="1:9" ht="8.25" customHeight="1" x14ac:dyDescent="0.2">
      <c r="B16" s="213"/>
      <c r="C16" s="44"/>
      <c r="D16" s="44"/>
      <c r="E16" s="44"/>
      <c r="F16" s="44"/>
      <c r="G16" s="44"/>
      <c r="H16" s="44"/>
      <c r="I16" s="214"/>
    </row>
    <row r="17" spans="1:9" ht="12.75" customHeight="1" x14ac:dyDescent="0.2">
      <c r="B17" s="215" t="s">
        <v>54</v>
      </c>
      <c r="C17" s="54"/>
      <c r="D17" s="54"/>
      <c r="E17" s="54"/>
      <c r="F17" s="54"/>
      <c r="G17" s="44"/>
      <c r="H17" s="44"/>
      <c r="I17" s="214"/>
    </row>
    <row r="18" spans="1:9" x14ac:dyDescent="0.2">
      <c r="B18" s="213"/>
      <c r="C18" s="44"/>
      <c r="D18" s="44"/>
      <c r="E18" s="44"/>
      <c r="F18" s="44"/>
      <c r="G18" s="44"/>
      <c r="H18" s="44"/>
      <c r="I18" s="214"/>
    </row>
    <row r="19" spans="1:9" x14ac:dyDescent="0.2">
      <c r="A19" s="41">
        <v>711001</v>
      </c>
      <c r="B19" s="213" t="s">
        <v>24</v>
      </c>
      <c r="C19" s="56">
        <v>126.5</v>
      </c>
      <c r="D19" s="44"/>
      <c r="E19" s="63">
        <v>0</v>
      </c>
      <c r="F19" s="44"/>
      <c r="G19" s="58">
        <f t="shared" ref="G19:G24" si="0">C19-E19</f>
        <v>126.5</v>
      </c>
      <c r="H19" s="44"/>
      <c r="I19" s="218">
        <v>100</v>
      </c>
    </row>
    <row r="20" spans="1:9" x14ac:dyDescent="0.2">
      <c r="A20" s="41">
        <v>7110020100</v>
      </c>
      <c r="B20" s="217" t="s">
        <v>49</v>
      </c>
      <c r="C20" s="56">
        <v>4233.2</v>
      </c>
      <c r="D20" s="57"/>
      <c r="E20" s="56">
        <v>4127.8999999999996</v>
      </c>
      <c r="F20" s="57"/>
      <c r="G20" s="58">
        <f t="shared" si="0"/>
        <v>105.30000000000018</v>
      </c>
      <c r="H20" s="58"/>
      <c r="I20" s="218">
        <f>G20/E20*100</f>
        <v>2.5509338889023523</v>
      </c>
    </row>
    <row r="21" spans="1:9" x14ac:dyDescent="0.2">
      <c r="A21" s="41">
        <v>7110020200</v>
      </c>
      <c r="B21" s="217" t="s">
        <v>55</v>
      </c>
      <c r="C21" s="56">
        <v>331.6</v>
      </c>
      <c r="D21" s="57"/>
      <c r="E21" s="56">
        <v>291.39999999999998</v>
      </c>
      <c r="F21" s="57"/>
      <c r="G21" s="58">
        <f t="shared" si="0"/>
        <v>40.200000000000045</v>
      </c>
      <c r="H21" s="58"/>
      <c r="I21" s="218">
        <f>G21/E21*100</f>
        <v>13.795470144131794</v>
      </c>
    </row>
    <row r="22" spans="1:9" x14ac:dyDescent="0.2">
      <c r="B22" s="217" t="s">
        <v>26</v>
      </c>
      <c r="C22" s="56">
        <v>1098.2</v>
      </c>
      <c r="D22" s="57"/>
      <c r="E22" s="56">
        <v>1097.4000000000001</v>
      </c>
      <c r="F22" s="57"/>
      <c r="G22" s="58">
        <f t="shared" si="0"/>
        <v>0.79999999999995453</v>
      </c>
      <c r="H22" s="58"/>
      <c r="I22" s="218">
        <f>G22/E22*100</f>
        <v>7.2899580827406094E-2</v>
      </c>
    </row>
    <row r="23" spans="1:9" x14ac:dyDescent="0.2">
      <c r="A23" s="41">
        <v>711007</v>
      </c>
      <c r="B23" s="217" t="s">
        <v>56</v>
      </c>
      <c r="C23" s="56">
        <v>0</v>
      </c>
      <c r="D23" s="57"/>
      <c r="E23" s="56">
        <v>0.4</v>
      </c>
      <c r="F23" s="57"/>
      <c r="G23" s="58">
        <f t="shared" si="0"/>
        <v>-0.4</v>
      </c>
      <c r="H23" s="58"/>
      <c r="I23" s="218">
        <f>G23/E23*100</f>
        <v>-100</v>
      </c>
    </row>
    <row r="24" spans="1:9" x14ac:dyDescent="0.2">
      <c r="B24" s="217"/>
      <c r="C24" s="209">
        <f>SUM(C19:C23)</f>
        <v>5789.5</v>
      </c>
      <c r="D24" s="74"/>
      <c r="E24" s="209">
        <f>SUM(E19:E23)</f>
        <v>5517.0999999999985</v>
      </c>
      <c r="F24" s="74"/>
      <c r="G24" s="80">
        <f t="shared" si="0"/>
        <v>272.40000000000146</v>
      </c>
      <c r="H24" s="66"/>
      <c r="I24" s="220">
        <f>G24/E24*100</f>
        <v>4.937376520273359</v>
      </c>
    </row>
    <row r="25" spans="1:9" ht="8.25" customHeight="1" x14ac:dyDescent="0.2">
      <c r="B25" s="217"/>
      <c r="C25" s="57"/>
      <c r="D25" s="57"/>
      <c r="E25" s="57"/>
      <c r="F25" s="57"/>
      <c r="G25" s="58"/>
      <c r="H25" s="58"/>
      <c r="I25" s="218"/>
    </row>
    <row r="26" spans="1:9" ht="13.5" customHeight="1" x14ac:dyDescent="0.2">
      <c r="A26" s="41">
        <v>712</v>
      </c>
      <c r="B26" s="221" t="s">
        <v>57</v>
      </c>
      <c r="C26" s="56">
        <v>60.8</v>
      </c>
      <c r="D26" s="44"/>
      <c r="E26" s="63">
        <v>168.5</v>
      </c>
      <c r="F26" s="44"/>
      <c r="G26" s="58">
        <f>C26-E26</f>
        <v>-107.7</v>
      </c>
      <c r="H26" s="44"/>
      <c r="I26" s="218">
        <f>G26/E26*100</f>
        <v>-63.916913946587542</v>
      </c>
    </row>
    <row r="27" spans="1:9" x14ac:dyDescent="0.2">
      <c r="B27" s="213"/>
      <c r="C27" s="206">
        <f>SUM(C24:C26)</f>
        <v>5850.3</v>
      </c>
      <c r="D27" s="74"/>
      <c r="E27" s="206">
        <f>SUM(E24:E26)</f>
        <v>5685.5999999999985</v>
      </c>
      <c r="F27" s="74"/>
      <c r="G27" s="207">
        <f>C27-E27</f>
        <v>164.70000000000164</v>
      </c>
      <c r="H27" s="66"/>
      <c r="I27" s="219">
        <f>G27/E27*100</f>
        <v>2.8967918953145082</v>
      </c>
    </row>
    <row r="28" spans="1:9" ht="8.25" customHeight="1" x14ac:dyDescent="0.2">
      <c r="B28" s="213"/>
      <c r="C28" s="44"/>
      <c r="D28" s="44"/>
      <c r="E28" s="44"/>
      <c r="F28" s="44"/>
      <c r="G28" s="44"/>
      <c r="H28" s="44"/>
      <c r="I28" s="214"/>
    </row>
    <row r="29" spans="1:9" ht="15.6" customHeight="1" x14ac:dyDescent="0.2">
      <c r="B29" s="222" t="s">
        <v>58</v>
      </c>
      <c r="C29" s="65">
        <f>+C14-C27</f>
        <v>6364.7</v>
      </c>
      <c r="D29" s="65"/>
      <c r="E29" s="65">
        <f>+E14-E27</f>
        <v>5463.6000000000022</v>
      </c>
      <c r="F29" s="65"/>
      <c r="G29" s="66">
        <f>C29-E29</f>
        <v>901.09999999999764</v>
      </c>
      <c r="H29" s="66"/>
      <c r="I29" s="223">
        <f>G29/E29*100</f>
        <v>16.492788637528317</v>
      </c>
    </row>
    <row r="30" spans="1:9" ht="12" customHeight="1" x14ac:dyDescent="0.2">
      <c r="B30" s="222"/>
      <c r="C30" s="69"/>
      <c r="D30" s="69"/>
      <c r="E30" s="69"/>
      <c r="F30" s="69"/>
      <c r="G30" s="44"/>
      <c r="H30" s="44"/>
      <c r="I30" s="214"/>
    </row>
    <row r="31" spans="1:9" ht="15" customHeight="1" x14ac:dyDescent="0.2">
      <c r="A31" s="41">
        <v>62</v>
      </c>
      <c r="B31" s="224" t="s">
        <v>59</v>
      </c>
      <c r="C31" s="56">
        <v>5737.5</v>
      </c>
      <c r="D31" s="58"/>
      <c r="E31" s="70">
        <v>5415.4</v>
      </c>
      <c r="F31" s="58"/>
      <c r="G31" s="58">
        <f>C31-E31</f>
        <v>322.10000000000036</v>
      </c>
      <c r="H31" s="58"/>
      <c r="I31" s="218">
        <f>G31/E31*100</f>
        <v>5.9478524208738115</v>
      </c>
    </row>
    <row r="32" spans="1:9" ht="12" customHeight="1" x14ac:dyDescent="0.2">
      <c r="B32" s="225"/>
      <c r="C32" s="58"/>
      <c r="D32" s="58"/>
      <c r="E32" s="58"/>
      <c r="F32" s="58"/>
      <c r="G32" s="44"/>
      <c r="H32" s="44"/>
      <c r="I32" s="214"/>
    </row>
    <row r="33" spans="1:9" ht="14.25" customHeight="1" x14ac:dyDescent="0.2">
      <c r="A33" s="41">
        <v>72</v>
      </c>
      <c r="B33" s="224" t="s">
        <v>60</v>
      </c>
      <c r="C33" s="204">
        <v>3576.5</v>
      </c>
      <c r="D33" s="58"/>
      <c r="E33" s="205">
        <v>3245</v>
      </c>
      <c r="F33" s="58"/>
      <c r="G33" s="51">
        <f>C33-E33</f>
        <v>331.5</v>
      </c>
      <c r="H33" s="58"/>
      <c r="I33" s="226">
        <f>G33/E33*100</f>
        <v>10.215716486902927</v>
      </c>
    </row>
    <row r="34" spans="1:9" ht="14.25" customHeight="1" x14ac:dyDescent="0.2">
      <c r="B34" s="224"/>
      <c r="C34" s="211">
        <f>SUM(C31-C33)</f>
        <v>2161</v>
      </c>
      <c r="D34" s="66"/>
      <c r="E34" s="211">
        <f>SUM(E31-E33)</f>
        <v>2170.3999999999996</v>
      </c>
      <c r="F34" s="66"/>
      <c r="G34" s="211">
        <f>SUM(G31-G33)</f>
        <v>-9.3999999999996362</v>
      </c>
      <c r="H34" s="66"/>
      <c r="I34" s="220">
        <f>G34/E34*100</f>
        <v>-0.43309988942128819</v>
      </c>
    </row>
    <row r="35" spans="1:9" ht="13.15" customHeight="1" x14ac:dyDescent="0.2">
      <c r="B35" s="225"/>
      <c r="C35" s="58"/>
      <c r="D35" s="58"/>
      <c r="E35" s="58"/>
      <c r="F35" s="58"/>
      <c r="G35" s="44"/>
      <c r="H35" s="44"/>
      <c r="I35" s="214"/>
    </row>
    <row r="36" spans="1:9" ht="15" customHeight="1" x14ac:dyDescent="0.2">
      <c r="A36" s="41">
        <v>81</v>
      </c>
      <c r="B36" s="227" t="s">
        <v>61</v>
      </c>
      <c r="C36" s="73">
        <v>3686.8</v>
      </c>
      <c r="D36" s="74"/>
      <c r="E36" s="73">
        <v>3525.7000000000003</v>
      </c>
      <c r="F36" s="74"/>
      <c r="G36" s="75">
        <v>161.09999999999991</v>
      </c>
      <c r="H36" s="66"/>
      <c r="I36" s="228">
        <v>4.569305386164447</v>
      </c>
    </row>
    <row r="37" spans="1:9" ht="21.75" customHeight="1" x14ac:dyDescent="0.2">
      <c r="B37" s="229" t="s">
        <v>64</v>
      </c>
      <c r="C37" s="79">
        <f>(C29+C31-C33-C36)</f>
        <v>4838.9000000000005</v>
      </c>
      <c r="D37" s="65"/>
      <c r="E37" s="79">
        <f>(E29+E31-E33-E36)</f>
        <v>4108.3000000000011</v>
      </c>
      <c r="F37" s="65"/>
      <c r="G37" s="80">
        <f>C37-E37</f>
        <v>730.59999999999945</v>
      </c>
      <c r="H37" s="66"/>
      <c r="I37" s="220">
        <f>G37/E37*100</f>
        <v>17.783511428084591</v>
      </c>
    </row>
    <row r="38" spans="1:9" ht="6" customHeight="1" x14ac:dyDescent="0.2">
      <c r="B38" s="213"/>
      <c r="C38" s="82"/>
      <c r="D38" s="82"/>
      <c r="E38" s="82"/>
      <c r="F38" s="82"/>
      <c r="G38" s="44"/>
      <c r="H38" s="44"/>
      <c r="I38" s="214"/>
    </row>
    <row r="39" spans="1:9" ht="15" customHeight="1" x14ac:dyDescent="0.2">
      <c r="B39" s="215" t="s">
        <v>65</v>
      </c>
      <c r="C39" s="52"/>
      <c r="D39" s="52"/>
      <c r="E39" s="52"/>
      <c r="F39" s="52"/>
      <c r="G39" s="44"/>
      <c r="H39" s="44"/>
      <c r="I39" s="214"/>
    </row>
    <row r="40" spans="1:9" ht="6" customHeight="1" x14ac:dyDescent="0.2">
      <c r="B40" s="215"/>
      <c r="C40" s="52"/>
      <c r="D40" s="52"/>
      <c r="E40" s="52"/>
      <c r="F40" s="52"/>
      <c r="G40" s="44"/>
      <c r="H40" s="44"/>
      <c r="I40" s="214"/>
    </row>
    <row r="41" spans="1:9" ht="15" customHeight="1" x14ac:dyDescent="0.2">
      <c r="A41" s="41">
        <v>63</v>
      </c>
      <c r="B41" s="230" t="s">
        <v>66</v>
      </c>
      <c r="C41" s="56">
        <v>171.4</v>
      </c>
      <c r="D41" s="58"/>
      <c r="E41" s="70">
        <v>186.8</v>
      </c>
      <c r="F41" s="58"/>
      <c r="G41" s="58">
        <f>C41-E41</f>
        <v>-15.400000000000006</v>
      </c>
      <c r="H41" s="58"/>
      <c r="I41" s="218">
        <f>G41/E41*100</f>
        <v>-8.2441113490364053</v>
      </c>
    </row>
    <row r="42" spans="1:9" ht="15" customHeight="1" x14ac:dyDescent="0.2">
      <c r="A42" s="41">
        <v>82</v>
      </c>
      <c r="B42" s="230" t="s">
        <v>67</v>
      </c>
      <c r="C42" s="56">
        <v>79.400000000000006</v>
      </c>
      <c r="D42" s="58"/>
      <c r="E42" s="70">
        <v>31.9</v>
      </c>
      <c r="F42" s="58"/>
      <c r="G42" s="58">
        <f>C42-E42</f>
        <v>47.500000000000007</v>
      </c>
      <c r="H42" s="58"/>
      <c r="I42" s="218">
        <f>G42/E42*100</f>
        <v>148.90282131661445</v>
      </c>
    </row>
    <row r="43" spans="1:9" ht="3.75" customHeight="1" x14ac:dyDescent="0.2">
      <c r="B43" s="213"/>
      <c r="C43" s="57"/>
      <c r="D43" s="57"/>
      <c r="E43" s="57"/>
      <c r="F43" s="57"/>
      <c r="G43" s="44"/>
      <c r="H43" s="44"/>
      <c r="I43" s="231"/>
    </row>
    <row r="44" spans="1:9" ht="14.25" customHeight="1" x14ac:dyDescent="0.2">
      <c r="B44" s="213"/>
      <c r="C44" s="206">
        <f>SUM(C41-C42)</f>
        <v>92</v>
      </c>
      <c r="D44" s="74"/>
      <c r="E44" s="206">
        <f>SUM(E41-E42)</f>
        <v>154.9</v>
      </c>
      <c r="F44" s="74"/>
      <c r="G44" s="207">
        <f>C44-E44</f>
        <v>-62.900000000000006</v>
      </c>
      <c r="H44" s="66"/>
      <c r="I44" s="219">
        <f>G44/E44*100</f>
        <v>-40.606843124596516</v>
      </c>
    </row>
    <row r="45" spans="1:9" ht="7.5" customHeight="1" x14ac:dyDescent="0.2">
      <c r="B45" s="213"/>
      <c r="C45" s="57"/>
      <c r="D45" s="57"/>
      <c r="E45" s="57"/>
      <c r="F45" s="57"/>
      <c r="G45" s="44"/>
      <c r="H45" s="44"/>
      <c r="I45" s="214"/>
    </row>
    <row r="46" spans="1:9" x14ac:dyDescent="0.2">
      <c r="B46" s="222" t="s">
        <v>68</v>
      </c>
      <c r="C46" s="65">
        <f>C37+C44</f>
        <v>4930.9000000000005</v>
      </c>
      <c r="D46" s="65"/>
      <c r="E46" s="65">
        <f>E37+E44</f>
        <v>4263.2000000000007</v>
      </c>
      <c r="F46" s="65"/>
      <c r="G46" s="66">
        <f>C46-E46</f>
        <v>667.69999999999982</v>
      </c>
      <c r="H46" s="66"/>
      <c r="I46" s="223">
        <f t="shared" ref="I46:I51" si="1">G46/E46*100</f>
        <v>15.661944079564638</v>
      </c>
    </row>
    <row r="47" spans="1:9" x14ac:dyDescent="0.2">
      <c r="A47" s="41">
        <v>83</v>
      </c>
      <c r="B47" s="225" t="s">
        <v>69</v>
      </c>
      <c r="C47" s="204">
        <v>-1235.7</v>
      </c>
      <c r="D47" s="58"/>
      <c r="E47" s="205">
        <v>-1096.5999999999999</v>
      </c>
      <c r="F47" s="58"/>
      <c r="G47" s="51">
        <f>C47-E47</f>
        <v>-139.10000000000014</v>
      </c>
      <c r="H47" s="58"/>
      <c r="I47" s="226">
        <f t="shared" si="1"/>
        <v>12.684661681561202</v>
      </c>
    </row>
    <row r="48" spans="1:9" x14ac:dyDescent="0.2">
      <c r="B48" s="225" t="s">
        <v>179</v>
      </c>
      <c r="C48" s="65">
        <f>SUM(C46:C47)</f>
        <v>3695.2000000000007</v>
      </c>
      <c r="D48" s="65"/>
      <c r="E48" s="65">
        <f>SUM(E46:E47)</f>
        <v>3166.6000000000008</v>
      </c>
      <c r="F48" s="65">
        <f t="shared" ref="F48:H48" si="2">SUM(F46:F47)</f>
        <v>0</v>
      </c>
      <c r="G48" s="65">
        <f>SUM(G46:G47)</f>
        <v>528.59999999999968</v>
      </c>
      <c r="H48" s="65">
        <f t="shared" si="2"/>
        <v>0</v>
      </c>
      <c r="I48" s="223">
        <f t="shared" si="1"/>
        <v>16.692983010168621</v>
      </c>
    </row>
    <row r="49" spans="2:9" ht="15.75" customHeight="1" x14ac:dyDescent="0.2">
      <c r="B49" s="225" t="s">
        <v>180</v>
      </c>
      <c r="C49" s="56">
        <v>-144.19999999999999</v>
      </c>
      <c r="D49" s="58"/>
      <c r="E49" s="70">
        <v>-127.9</v>
      </c>
      <c r="F49" s="58"/>
      <c r="G49" s="58">
        <f>C49-E49</f>
        <v>-16.299999999999983</v>
      </c>
      <c r="H49" s="58"/>
      <c r="I49" s="226">
        <f t="shared" si="1"/>
        <v>12.744331508991385</v>
      </c>
    </row>
    <row r="50" spans="2:9" ht="15.75" customHeight="1" thickBot="1" x14ac:dyDescent="0.25">
      <c r="B50" s="232" t="s">
        <v>181</v>
      </c>
      <c r="C50" s="84">
        <f>SUM(C48+C49)</f>
        <v>3551.0000000000009</v>
      </c>
      <c r="D50" s="66"/>
      <c r="E50" s="84">
        <f>SUM(E46+E47+E49)</f>
        <v>3038.7000000000007</v>
      </c>
      <c r="F50" s="66"/>
      <c r="G50" s="84">
        <f>SUM(G46+G47+G49)</f>
        <v>512.29999999999973</v>
      </c>
      <c r="H50" s="66"/>
      <c r="I50" s="233">
        <f t="shared" si="1"/>
        <v>16.859183203343523</v>
      </c>
    </row>
    <row r="51" spans="2:9" ht="13.5" hidden="1" customHeight="1" thickTop="1" x14ac:dyDescent="0.2">
      <c r="B51" s="225" t="s">
        <v>70</v>
      </c>
      <c r="C51" s="141">
        <v>1402.4</v>
      </c>
      <c r="D51" s="58"/>
      <c r="E51" s="141">
        <v>981</v>
      </c>
      <c r="F51" s="58"/>
      <c r="G51" s="141">
        <f>C51-E51</f>
        <v>421.40000000000009</v>
      </c>
      <c r="H51" s="58"/>
      <c r="I51" s="234">
        <f t="shared" si="1"/>
        <v>42.956167176350675</v>
      </c>
    </row>
    <row r="52" spans="2:9" ht="14.25" hidden="1" customHeight="1" thickTop="1" thickBot="1" x14ac:dyDescent="0.25">
      <c r="B52" s="232" t="s">
        <v>81</v>
      </c>
      <c r="C52" s="142">
        <f>SUM(C50-C51)</f>
        <v>2148.6000000000008</v>
      </c>
      <c r="D52" s="65"/>
      <c r="E52" s="142">
        <f>SUM(E50-E51)</f>
        <v>2057.7000000000007</v>
      </c>
      <c r="F52" s="74"/>
      <c r="G52" s="142">
        <f>SUM(G50-G51)</f>
        <v>90.899999999999636</v>
      </c>
      <c r="H52" s="66"/>
      <c r="I52" s="223">
        <f t="shared" ref="I52:I56" si="3">G52/E52*100</f>
        <v>4.4175535792389375</v>
      </c>
    </row>
    <row r="53" spans="2:9" ht="13.5" hidden="1" customHeight="1" thickTop="1" x14ac:dyDescent="0.2">
      <c r="B53" s="225" t="s">
        <v>82</v>
      </c>
      <c r="C53" s="140">
        <v>857.5</v>
      </c>
      <c r="D53" s="68"/>
      <c r="E53" s="140">
        <v>701.7</v>
      </c>
      <c r="F53" s="57"/>
      <c r="G53" s="141">
        <f>C53-E53</f>
        <v>155.79999999999995</v>
      </c>
      <c r="H53" s="58"/>
      <c r="I53" s="234">
        <f t="shared" si="3"/>
        <v>22.203220749608089</v>
      </c>
    </row>
    <row r="54" spans="2:9" ht="14.25" hidden="1" customHeight="1" thickTop="1" thickBot="1" x14ac:dyDescent="0.25">
      <c r="B54" s="232" t="s">
        <v>83</v>
      </c>
      <c r="C54" s="142">
        <f>SUM(C52-C53)</f>
        <v>1291.1000000000008</v>
      </c>
      <c r="D54" s="65"/>
      <c r="E54" s="142">
        <f t="shared" ref="E54:H54" si="4">SUM(E52-E53)</f>
        <v>1356.0000000000007</v>
      </c>
      <c r="F54" s="65">
        <f t="shared" si="4"/>
        <v>0</v>
      </c>
      <c r="G54" s="142">
        <f t="shared" si="4"/>
        <v>-64.900000000000318</v>
      </c>
      <c r="H54" s="65">
        <f t="shared" si="4"/>
        <v>0</v>
      </c>
      <c r="I54" s="223">
        <f t="shared" si="3"/>
        <v>-4.7861356932153605</v>
      </c>
    </row>
    <row r="55" spans="2:9" ht="13.5" hidden="1" customHeight="1" thickTop="1" x14ac:dyDescent="0.2">
      <c r="B55" s="225" t="s">
        <v>84</v>
      </c>
      <c r="C55" s="140">
        <v>701.7</v>
      </c>
      <c r="D55" s="68"/>
      <c r="E55" s="140">
        <v>604</v>
      </c>
      <c r="F55" s="57"/>
      <c r="G55" s="141">
        <f t="shared" ref="G55" si="5">C55-E55</f>
        <v>97.700000000000045</v>
      </c>
      <c r="H55" s="58"/>
      <c r="I55" s="234">
        <f t="shared" si="3"/>
        <v>16.175496688741731</v>
      </c>
    </row>
    <row r="56" spans="2:9" ht="14.25" hidden="1" customHeight="1" thickTop="1" thickBot="1" x14ac:dyDescent="0.25">
      <c r="B56" s="232" t="s">
        <v>39</v>
      </c>
      <c r="C56" s="142">
        <f>SUM(C52-C53+C55)</f>
        <v>1992.8000000000009</v>
      </c>
      <c r="D56" s="65"/>
      <c r="E56" s="142">
        <f>SUM(E52-E53+E55)</f>
        <v>1960.0000000000007</v>
      </c>
      <c r="F56" s="74"/>
      <c r="G56" s="142">
        <f>SUM(G52-G53+G55)</f>
        <v>32.799999999999727</v>
      </c>
      <c r="H56" s="66"/>
      <c r="I56" s="235">
        <f t="shared" si="3"/>
        <v>1.6734693877550875</v>
      </c>
    </row>
    <row r="57" spans="2:9" ht="14.25" thickTop="1" thickBot="1" x14ac:dyDescent="0.25">
      <c r="B57" s="236"/>
      <c r="C57" s="237"/>
      <c r="D57" s="237"/>
      <c r="E57" s="237"/>
      <c r="F57" s="237"/>
      <c r="G57" s="238"/>
      <c r="H57" s="238"/>
      <c r="I57" s="239"/>
    </row>
    <row r="58" spans="2:9" x14ac:dyDescent="0.2">
      <c r="C58" s="91"/>
      <c r="D58" s="91"/>
      <c r="E58" s="91"/>
      <c r="F58" s="91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opLeftCell="A12" zoomScale="90" zoomScaleNormal="90" zoomScaleSheetLayoutView="90" workbookViewId="0">
      <selection activeCell="D55" sqref="D55"/>
    </sheetView>
  </sheetViews>
  <sheetFormatPr baseColWidth="10" defaultRowHeight="12.75" x14ac:dyDescent="0.2"/>
  <cols>
    <col min="1" max="1" width="48.140625" style="131" customWidth="1"/>
    <col min="2" max="2" width="1" style="131" hidden="1" customWidth="1"/>
    <col min="3" max="3" width="1" style="131" customWidth="1"/>
    <col min="4" max="4" width="12.7109375" style="131" customWidth="1"/>
    <col min="5" max="5" width="1.28515625" style="131" customWidth="1"/>
    <col min="6" max="6" width="12.5703125" style="131" customWidth="1"/>
    <col min="7" max="7" width="1" style="131" customWidth="1"/>
    <col min="8" max="8" width="14.140625" style="131" customWidth="1"/>
    <col min="9" max="9" width="1" style="131" customWidth="1"/>
    <col min="10" max="10" width="11" style="131" customWidth="1"/>
    <col min="11" max="251" width="11.42578125" style="40"/>
    <col min="252" max="252" width="48.140625" style="40" customWidth="1"/>
    <col min="253" max="253" width="0" style="40" hidden="1" customWidth="1"/>
    <col min="254" max="254" width="1" style="40" customWidth="1"/>
    <col min="255" max="255" width="12.7109375" style="40" customWidth="1"/>
    <col min="256" max="256" width="1.28515625" style="40" customWidth="1"/>
    <col min="257" max="257" width="12.5703125" style="40" customWidth="1"/>
    <col min="258" max="258" width="1" style="40" customWidth="1"/>
    <col min="259" max="259" width="14.140625" style="40" customWidth="1"/>
    <col min="260" max="260" width="1" style="40" customWidth="1"/>
    <col min="261" max="261" width="11" style="40" customWidth="1"/>
    <col min="262" max="507" width="11.42578125" style="40"/>
    <col min="508" max="508" width="48.140625" style="40" customWidth="1"/>
    <col min="509" max="509" width="0" style="40" hidden="1" customWidth="1"/>
    <col min="510" max="510" width="1" style="40" customWidth="1"/>
    <col min="511" max="511" width="12.7109375" style="40" customWidth="1"/>
    <col min="512" max="512" width="1.28515625" style="40" customWidth="1"/>
    <col min="513" max="513" width="12.5703125" style="40" customWidth="1"/>
    <col min="514" max="514" width="1" style="40" customWidth="1"/>
    <col min="515" max="515" width="14.140625" style="40" customWidth="1"/>
    <col min="516" max="516" width="1" style="40" customWidth="1"/>
    <col min="517" max="517" width="11" style="40" customWidth="1"/>
    <col min="518" max="763" width="11.42578125" style="40"/>
    <col min="764" max="764" width="48.140625" style="40" customWidth="1"/>
    <col min="765" max="765" width="0" style="40" hidden="1" customWidth="1"/>
    <col min="766" max="766" width="1" style="40" customWidth="1"/>
    <col min="767" max="767" width="12.7109375" style="40" customWidth="1"/>
    <col min="768" max="768" width="1.28515625" style="40" customWidth="1"/>
    <col min="769" max="769" width="12.5703125" style="40" customWidth="1"/>
    <col min="770" max="770" width="1" style="40" customWidth="1"/>
    <col min="771" max="771" width="14.140625" style="40" customWidth="1"/>
    <col min="772" max="772" width="1" style="40" customWidth="1"/>
    <col min="773" max="773" width="11" style="40" customWidth="1"/>
    <col min="774" max="1019" width="11.42578125" style="40"/>
    <col min="1020" max="1020" width="48.140625" style="40" customWidth="1"/>
    <col min="1021" max="1021" width="0" style="40" hidden="1" customWidth="1"/>
    <col min="1022" max="1022" width="1" style="40" customWidth="1"/>
    <col min="1023" max="1023" width="12.7109375" style="40" customWidth="1"/>
    <col min="1024" max="1024" width="1.28515625" style="40" customWidth="1"/>
    <col min="1025" max="1025" width="12.5703125" style="40" customWidth="1"/>
    <col min="1026" max="1026" width="1" style="40" customWidth="1"/>
    <col min="1027" max="1027" width="14.140625" style="40" customWidth="1"/>
    <col min="1028" max="1028" width="1" style="40" customWidth="1"/>
    <col min="1029" max="1029" width="11" style="40" customWidth="1"/>
    <col min="1030" max="1275" width="11.42578125" style="40"/>
    <col min="1276" max="1276" width="48.140625" style="40" customWidth="1"/>
    <col min="1277" max="1277" width="0" style="40" hidden="1" customWidth="1"/>
    <col min="1278" max="1278" width="1" style="40" customWidth="1"/>
    <col min="1279" max="1279" width="12.7109375" style="40" customWidth="1"/>
    <col min="1280" max="1280" width="1.28515625" style="40" customWidth="1"/>
    <col min="1281" max="1281" width="12.5703125" style="40" customWidth="1"/>
    <col min="1282" max="1282" width="1" style="40" customWidth="1"/>
    <col min="1283" max="1283" width="14.140625" style="40" customWidth="1"/>
    <col min="1284" max="1284" width="1" style="40" customWidth="1"/>
    <col min="1285" max="1285" width="11" style="40" customWidth="1"/>
    <col min="1286" max="1531" width="11.42578125" style="40"/>
    <col min="1532" max="1532" width="48.140625" style="40" customWidth="1"/>
    <col min="1533" max="1533" width="0" style="40" hidden="1" customWidth="1"/>
    <col min="1534" max="1534" width="1" style="40" customWidth="1"/>
    <col min="1535" max="1535" width="12.7109375" style="40" customWidth="1"/>
    <col min="1536" max="1536" width="1.28515625" style="40" customWidth="1"/>
    <col min="1537" max="1537" width="12.5703125" style="40" customWidth="1"/>
    <col min="1538" max="1538" width="1" style="40" customWidth="1"/>
    <col min="1539" max="1539" width="14.140625" style="40" customWidth="1"/>
    <col min="1540" max="1540" width="1" style="40" customWidth="1"/>
    <col min="1541" max="1541" width="11" style="40" customWidth="1"/>
    <col min="1542" max="1787" width="11.42578125" style="40"/>
    <col min="1788" max="1788" width="48.140625" style="40" customWidth="1"/>
    <col min="1789" max="1789" width="0" style="40" hidden="1" customWidth="1"/>
    <col min="1790" max="1790" width="1" style="40" customWidth="1"/>
    <col min="1791" max="1791" width="12.7109375" style="40" customWidth="1"/>
    <col min="1792" max="1792" width="1.28515625" style="40" customWidth="1"/>
    <col min="1793" max="1793" width="12.5703125" style="40" customWidth="1"/>
    <col min="1794" max="1794" width="1" style="40" customWidth="1"/>
    <col min="1795" max="1795" width="14.140625" style="40" customWidth="1"/>
    <col min="1796" max="1796" width="1" style="40" customWidth="1"/>
    <col min="1797" max="1797" width="11" style="40" customWidth="1"/>
    <col min="1798" max="2043" width="11.42578125" style="40"/>
    <col min="2044" max="2044" width="48.140625" style="40" customWidth="1"/>
    <col min="2045" max="2045" width="0" style="40" hidden="1" customWidth="1"/>
    <col min="2046" max="2046" width="1" style="40" customWidth="1"/>
    <col min="2047" max="2047" width="12.7109375" style="40" customWidth="1"/>
    <col min="2048" max="2048" width="1.28515625" style="40" customWidth="1"/>
    <col min="2049" max="2049" width="12.5703125" style="40" customWidth="1"/>
    <col min="2050" max="2050" width="1" style="40" customWidth="1"/>
    <col min="2051" max="2051" width="14.140625" style="40" customWidth="1"/>
    <col min="2052" max="2052" width="1" style="40" customWidth="1"/>
    <col min="2053" max="2053" width="11" style="40" customWidth="1"/>
    <col min="2054" max="2299" width="11.42578125" style="40"/>
    <col min="2300" max="2300" width="48.140625" style="40" customWidth="1"/>
    <col min="2301" max="2301" width="0" style="40" hidden="1" customWidth="1"/>
    <col min="2302" max="2302" width="1" style="40" customWidth="1"/>
    <col min="2303" max="2303" width="12.7109375" style="40" customWidth="1"/>
    <col min="2304" max="2304" width="1.28515625" style="40" customWidth="1"/>
    <col min="2305" max="2305" width="12.5703125" style="40" customWidth="1"/>
    <col min="2306" max="2306" width="1" style="40" customWidth="1"/>
    <col min="2307" max="2307" width="14.140625" style="40" customWidth="1"/>
    <col min="2308" max="2308" width="1" style="40" customWidth="1"/>
    <col min="2309" max="2309" width="11" style="40" customWidth="1"/>
    <col min="2310" max="2555" width="11.42578125" style="40"/>
    <col min="2556" max="2556" width="48.140625" style="40" customWidth="1"/>
    <col min="2557" max="2557" width="0" style="40" hidden="1" customWidth="1"/>
    <col min="2558" max="2558" width="1" style="40" customWidth="1"/>
    <col min="2559" max="2559" width="12.7109375" style="40" customWidth="1"/>
    <col min="2560" max="2560" width="1.28515625" style="40" customWidth="1"/>
    <col min="2561" max="2561" width="12.5703125" style="40" customWidth="1"/>
    <col min="2562" max="2562" width="1" style="40" customWidth="1"/>
    <col min="2563" max="2563" width="14.140625" style="40" customWidth="1"/>
    <col min="2564" max="2564" width="1" style="40" customWidth="1"/>
    <col min="2565" max="2565" width="11" style="40" customWidth="1"/>
    <col min="2566" max="2811" width="11.42578125" style="40"/>
    <col min="2812" max="2812" width="48.140625" style="40" customWidth="1"/>
    <col min="2813" max="2813" width="0" style="40" hidden="1" customWidth="1"/>
    <col min="2814" max="2814" width="1" style="40" customWidth="1"/>
    <col min="2815" max="2815" width="12.7109375" style="40" customWidth="1"/>
    <col min="2816" max="2816" width="1.28515625" style="40" customWidth="1"/>
    <col min="2817" max="2817" width="12.5703125" style="40" customWidth="1"/>
    <col min="2818" max="2818" width="1" style="40" customWidth="1"/>
    <col min="2819" max="2819" width="14.140625" style="40" customWidth="1"/>
    <col min="2820" max="2820" width="1" style="40" customWidth="1"/>
    <col min="2821" max="2821" width="11" style="40" customWidth="1"/>
    <col min="2822" max="3067" width="11.42578125" style="40"/>
    <col min="3068" max="3068" width="48.140625" style="40" customWidth="1"/>
    <col min="3069" max="3069" width="0" style="40" hidden="1" customWidth="1"/>
    <col min="3070" max="3070" width="1" style="40" customWidth="1"/>
    <col min="3071" max="3071" width="12.7109375" style="40" customWidth="1"/>
    <col min="3072" max="3072" width="1.28515625" style="40" customWidth="1"/>
    <col min="3073" max="3073" width="12.5703125" style="40" customWidth="1"/>
    <col min="3074" max="3074" width="1" style="40" customWidth="1"/>
    <col min="3075" max="3075" width="14.140625" style="40" customWidth="1"/>
    <col min="3076" max="3076" width="1" style="40" customWidth="1"/>
    <col min="3077" max="3077" width="11" style="40" customWidth="1"/>
    <col min="3078" max="3323" width="11.42578125" style="40"/>
    <col min="3324" max="3324" width="48.140625" style="40" customWidth="1"/>
    <col min="3325" max="3325" width="0" style="40" hidden="1" customWidth="1"/>
    <col min="3326" max="3326" width="1" style="40" customWidth="1"/>
    <col min="3327" max="3327" width="12.7109375" style="40" customWidth="1"/>
    <col min="3328" max="3328" width="1.28515625" style="40" customWidth="1"/>
    <col min="3329" max="3329" width="12.5703125" style="40" customWidth="1"/>
    <col min="3330" max="3330" width="1" style="40" customWidth="1"/>
    <col min="3331" max="3331" width="14.140625" style="40" customWidth="1"/>
    <col min="3332" max="3332" width="1" style="40" customWidth="1"/>
    <col min="3333" max="3333" width="11" style="40" customWidth="1"/>
    <col min="3334" max="3579" width="11.42578125" style="40"/>
    <col min="3580" max="3580" width="48.140625" style="40" customWidth="1"/>
    <col min="3581" max="3581" width="0" style="40" hidden="1" customWidth="1"/>
    <col min="3582" max="3582" width="1" style="40" customWidth="1"/>
    <col min="3583" max="3583" width="12.7109375" style="40" customWidth="1"/>
    <col min="3584" max="3584" width="1.28515625" style="40" customWidth="1"/>
    <col min="3585" max="3585" width="12.5703125" style="40" customWidth="1"/>
    <col min="3586" max="3586" width="1" style="40" customWidth="1"/>
    <col min="3587" max="3587" width="14.140625" style="40" customWidth="1"/>
    <col min="3588" max="3588" width="1" style="40" customWidth="1"/>
    <col min="3589" max="3589" width="11" style="40" customWidth="1"/>
    <col min="3590" max="3835" width="11.42578125" style="40"/>
    <col min="3836" max="3836" width="48.140625" style="40" customWidth="1"/>
    <col min="3837" max="3837" width="0" style="40" hidden="1" customWidth="1"/>
    <col min="3838" max="3838" width="1" style="40" customWidth="1"/>
    <col min="3839" max="3839" width="12.7109375" style="40" customWidth="1"/>
    <col min="3840" max="3840" width="1.28515625" style="40" customWidth="1"/>
    <col min="3841" max="3841" width="12.5703125" style="40" customWidth="1"/>
    <col min="3842" max="3842" width="1" style="40" customWidth="1"/>
    <col min="3843" max="3843" width="14.140625" style="40" customWidth="1"/>
    <col min="3844" max="3844" width="1" style="40" customWidth="1"/>
    <col min="3845" max="3845" width="11" style="40" customWidth="1"/>
    <col min="3846" max="4091" width="11.42578125" style="40"/>
    <col min="4092" max="4092" width="48.140625" style="40" customWidth="1"/>
    <col min="4093" max="4093" width="0" style="40" hidden="1" customWidth="1"/>
    <col min="4094" max="4094" width="1" style="40" customWidth="1"/>
    <col min="4095" max="4095" width="12.7109375" style="40" customWidth="1"/>
    <col min="4096" max="4096" width="1.28515625" style="40" customWidth="1"/>
    <col min="4097" max="4097" width="12.5703125" style="40" customWidth="1"/>
    <col min="4098" max="4098" width="1" style="40" customWidth="1"/>
    <col min="4099" max="4099" width="14.140625" style="40" customWidth="1"/>
    <col min="4100" max="4100" width="1" style="40" customWidth="1"/>
    <col min="4101" max="4101" width="11" style="40" customWidth="1"/>
    <col min="4102" max="4347" width="11.42578125" style="40"/>
    <col min="4348" max="4348" width="48.140625" style="40" customWidth="1"/>
    <col min="4349" max="4349" width="0" style="40" hidden="1" customWidth="1"/>
    <col min="4350" max="4350" width="1" style="40" customWidth="1"/>
    <col min="4351" max="4351" width="12.7109375" style="40" customWidth="1"/>
    <col min="4352" max="4352" width="1.28515625" style="40" customWidth="1"/>
    <col min="4353" max="4353" width="12.5703125" style="40" customWidth="1"/>
    <col min="4354" max="4354" width="1" style="40" customWidth="1"/>
    <col min="4355" max="4355" width="14.140625" style="40" customWidth="1"/>
    <col min="4356" max="4356" width="1" style="40" customWidth="1"/>
    <col min="4357" max="4357" width="11" style="40" customWidth="1"/>
    <col min="4358" max="4603" width="11.42578125" style="40"/>
    <col min="4604" max="4604" width="48.140625" style="40" customWidth="1"/>
    <col min="4605" max="4605" width="0" style="40" hidden="1" customWidth="1"/>
    <col min="4606" max="4606" width="1" style="40" customWidth="1"/>
    <col min="4607" max="4607" width="12.7109375" style="40" customWidth="1"/>
    <col min="4608" max="4608" width="1.28515625" style="40" customWidth="1"/>
    <col min="4609" max="4609" width="12.5703125" style="40" customWidth="1"/>
    <col min="4610" max="4610" width="1" style="40" customWidth="1"/>
    <col min="4611" max="4611" width="14.140625" style="40" customWidth="1"/>
    <col min="4612" max="4612" width="1" style="40" customWidth="1"/>
    <col min="4613" max="4613" width="11" style="40" customWidth="1"/>
    <col min="4614" max="4859" width="11.42578125" style="40"/>
    <col min="4860" max="4860" width="48.140625" style="40" customWidth="1"/>
    <col min="4861" max="4861" width="0" style="40" hidden="1" customWidth="1"/>
    <col min="4862" max="4862" width="1" style="40" customWidth="1"/>
    <col min="4863" max="4863" width="12.7109375" style="40" customWidth="1"/>
    <col min="4864" max="4864" width="1.28515625" style="40" customWidth="1"/>
    <col min="4865" max="4865" width="12.5703125" style="40" customWidth="1"/>
    <col min="4866" max="4866" width="1" style="40" customWidth="1"/>
    <col min="4867" max="4867" width="14.140625" style="40" customWidth="1"/>
    <col min="4868" max="4868" width="1" style="40" customWidth="1"/>
    <col min="4869" max="4869" width="11" style="40" customWidth="1"/>
    <col min="4870" max="5115" width="11.42578125" style="40"/>
    <col min="5116" max="5116" width="48.140625" style="40" customWidth="1"/>
    <col min="5117" max="5117" width="0" style="40" hidden="1" customWidth="1"/>
    <col min="5118" max="5118" width="1" style="40" customWidth="1"/>
    <col min="5119" max="5119" width="12.7109375" style="40" customWidth="1"/>
    <col min="5120" max="5120" width="1.28515625" style="40" customWidth="1"/>
    <col min="5121" max="5121" width="12.5703125" style="40" customWidth="1"/>
    <col min="5122" max="5122" width="1" style="40" customWidth="1"/>
    <col min="5123" max="5123" width="14.140625" style="40" customWidth="1"/>
    <col min="5124" max="5124" width="1" style="40" customWidth="1"/>
    <col min="5125" max="5125" width="11" style="40" customWidth="1"/>
    <col min="5126" max="5371" width="11.42578125" style="40"/>
    <col min="5372" max="5372" width="48.140625" style="40" customWidth="1"/>
    <col min="5373" max="5373" width="0" style="40" hidden="1" customWidth="1"/>
    <col min="5374" max="5374" width="1" style="40" customWidth="1"/>
    <col min="5375" max="5375" width="12.7109375" style="40" customWidth="1"/>
    <col min="5376" max="5376" width="1.28515625" style="40" customWidth="1"/>
    <col min="5377" max="5377" width="12.5703125" style="40" customWidth="1"/>
    <col min="5378" max="5378" width="1" style="40" customWidth="1"/>
    <col min="5379" max="5379" width="14.140625" style="40" customWidth="1"/>
    <col min="5380" max="5380" width="1" style="40" customWidth="1"/>
    <col min="5381" max="5381" width="11" style="40" customWidth="1"/>
    <col min="5382" max="5627" width="11.42578125" style="40"/>
    <col min="5628" max="5628" width="48.140625" style="40" customWidth="1"/>
    <col min="5629" max="5629" width="0" style="40" hidden="1" customWidth="1"/>
    <col min="5630" max="5630" width="1" style="40" customWidth="1"/>
    <col min="5631" max="5631" width="12.7109375" style="40" customWidth="1"/>
    <col min="5632" max="5632" width="1.28515625" style="40" customWidth="1"/>
    <col min="5633" max="5633" width="12.5703125" style="40" customWidth="1"/>
    <col min="5634" max="5634" width="1" style="40" customWidth="1"/>
    <col min="5635" max="5635" width="14.140625" style="40" customWidth="1"/>
    <col min="5636" max="5636" width="1" style="40" customWidth="1"/>
    <col min="5637" max="5637" width="11" style="40" customWidth="1"/>
    <col min="5638" max="5883" width="11.42578125" style="40"/>
    <col min="5884" max="5884" width="48.140625" style="40" customWidth="1"/>
    <col min="5885" max="5885" width="0" style="40" hidden="1" customWidth="1"/>
    <col min="5886" max="5886" width="1" style="40" customWidth="1"/>
    <col min="5887" max="5887" width="12.7109375" style="40" customWidth="1"/>
    <col min="5888" max="5888" width="1.28515625" style="40" customWidth="1"/>
    <col min="5889" max="5889" width="12.5703125" style="40" customWidth="1"/>
    <col min="5890" max="5890" width="1" style="40" customWidth="1"/>
    <col min="5891" max="5891" width="14.140625" style="40" customWidth="1"/>
    <col min="5892" max="5892" width="1" style="40" customWidth="1"/>
    <col min="5893" max="5893" width="11" style="40" customWidth="1"/>
    <col min="5894" max="6139" width="11.42578125" style="40"/>
    <col min="6140" max="6140" width="48.140625" style="40" customWidth="1"/>
    <col min="6141" max="6141" width="0" style="40" hidden="1" customWidth="1"/>
    <col min="6142" max="6142" width="1" style="40" customWidth="1"/>
    <col min="6143" max="6143" width="12.7109375" style="40" customWidth="1"/>
    <col min="6144" max="6144" width="1.28515625" style="40" customWidth="1"/>
    <col min="6145" max="6145" width="12.5703125" style="40" customWidth="1"/>
    <col min="6146" max="6146" width="1" style="40" customWidth="1"/>
    <col min="6147" max="6147" width="14.140625" style="40" customWidth="1"/>
    <col min="6148" max="6148" width="1" style="40" customWidth="1"/>
    <col min="6149" max="6149" width="11" style="40" customWidth="1"/>
    <col min="6150" max="6395" width="11.42578125" style="40"/>
    <col min="6396" max="6396" width="48.140625" style="40" customWidth="1"/>
    <col min="6397" max="6397" width="0" style="40" hidden="1" customWidth="1"/>
    <col min="6398" max="6398" width="1" style="40" customWidth="1"/>
    <col min="6399" max="6399" width="12.7109375" style="40" customWidth="1"/>
    <col min="6400" max="6400" width="1.28515625" style="40" customWidth="1"/>
    <col min="6401" max="6401" width="12.5703125" style="40" customWidth="1"/>
    <col min="6402" max="6402" width="1" style="40" customWidth="1"/>
    <col min="6403" max="6403" width="14.140625" style="40" customWidth="1"/>
    <col min="6404" max="6404" width="1" style="40" customWidth="1"/>
    <col min="6405" max="6405" width="11" style="40" customWidth="1"/>
    <col min="6406" max="6651" width="11.42578125" style="40"/>
    <col min="6652" max="6652" width="48.140625" style="40" customWidth="1"/>
    <col min="6653" max="6653" width="0" style="40" hidden="1" customWidth="1"/>
    <col min="6654" max="6654" width="1" style="40" customWidth="1"/>
    <col min="6655" max="6655" width="12.7109375" style="40" customWidth="1"/>
    <col min="6656" max="6656" width="1.28515625" style="40" customWidth="1"/>
    <col min="6657" max="6657" width="12.5703125" style="40" customWidth="1"/>
    <col min="6658" max="6658" width="1" style="40" customWidth="1"/>
    <col min="6659" max="6659" width="14.140625" style="40" customWidth="1"/>
    <col min="6660" max="6660" width="1" style="40" customWidth="1"/>
    <col min="6661" max="6661" width="11" style="40" customWidth="1"/>
    <col min="6662" max="6907" width="11.42578125" style="40"/>
    <col min="6908" max="6908" width="48.140625" style="40" customWidth="1"/>
    <col min="6909" max="6909" width="0" style="40" hidden="1" customWidth="1"/>
    <col min="6910" max="6910" width="1" style="40" customWidth="1"/>
    <col min="6911" max="6911" width="12.7109375" style="40" customWidth="1"/>
    <col min="6912" max="6912" width="1.28515625" style="40" customWidth="1"/>
    <col min="6913" max="6913" width="12.5703125" style="40" customWidth="1"/>
    <col min="6914" max="6914" width="1" style="40" customWidth="1"/>
    <col min="6915" max="6915" width="14.140625" style="40" customWidth="1"/>
    <col min="6916" max="6916" width="1" style="40" customWidth="1"/>
    <col min="6917" max="6917" width="11" style="40" customWidth="1"/>
    <col min="6918" max="7163" width="11.42578125" style="40"/>
    <col min="7164" max="7164" width="48.140625" style="40" customWidth="1"/>
    <col min="7165" max="7165" width="0" style="40" hidden="1" customWidth="1"/>
    <col min="7166" max="7166" width="1" style="40" customWidth="1"/>
    <col min="7167" max="7167" width="12.7109375" style="40" customWidth="1"/>
    <col min="7168" max="7168" width="1.28515625" style="40" customWidth="1"/>
    <col min="7169" max="7169" width="12.5703125" style="40" customWidth="1"/>
    <col min="7170" max="7170" width="1" style="40" customWidth="1"/>
    <col min="7171" max="7171" width="14.140625" style="40" customWidth="1"/>
    <col min="7172" max="7172" width="1" style="40" customWidth="1"/>
    <col min="7173" max="7173" width="11" style="40" customWidth="1"/>
    <col min="7174" max="7419" width="11.42578125" style="40"/>
    <col min="7420" max="7420" width="48.140625" style="40" customWidth="1"/>
    <col min="7421" max="7421" width="0" style="40" hidden="1" customWidth="1"/>
    <col min="7422" max="7422" width="1" style="40" customWidth="1"/>
    <col min="7423" max="7423" width="12.7109375" style="40" customWidth="1"/>
    <col min="7424" max="7424" width="1.28515625" style="40" customWidth="1"/>
    <col min="7425" max="7425" width="12.5703125" style="40" customWidth="1"/>
    <col min="7426" max="7426" width="1" style="40" customWidth="1"/>
    <col min="7427" max="7427" width="14.140625" style="40" customWidth="1"/>
    <col min="7428" max="7428" width="1" style="40" customWidth="1"/>
    <col min="7429" max="7429" width="11" style="40" customWidth="1"/>
    <col min="7430" max="7675" width="11.42578125" style="40"/>
    <col min="7676" max="7676" width="48.140625" style="40" customWidth="1"/>
    <col min="7677" max="7677" width="0" style="40" hidden="1" customWidth="1"/>
    <col min="7678" max="7678" width="1" style="40" customWidth="1"/>
    <col min="7679" max="7679" width="12.7109375" style="40" customWidth="1"/>
    <col min="7680" max="7680" width="1.28515625" style="40" customWidth="1"/>
    <col min="7681" max="7681" width="12.5703125" style="40" customWidth="1"/>
    <col min="7682" max="7682" width="1" style="40" customWidth="1"/>
    <col min="7683" max="7683" width="14.140625" style="40" customWidth="1"/>
    <col min="7684" max="7684" width="1" style="40" customWidth="1"/>
    <col min="7685" max="7685" width="11" style="40" customWidth="1"/>
    <col min="7686" max="7931" width="11.42578125" style="40"/>
    <col min="7932" max="7932" width="48.140625" style="40" customWidth="1"/>
    <col min="7933" max="7933" width="0" style="40" hidden="1" customWidth="1"/>
    <col min="7934" max="7934" width="1" style="40" customWidth="1"/>
    <col min="7935" max="7935" width="12.7109375" style="40" customWidth="1"/>
    <col min="7936" max="7936" width="1.28515625" style="40" customWidth="1"/>
    <col min="7937" max="7937" width="12.5703125" style="40" customWidth="1"/>
    <col min="7938" max="7938" width="1" style="40" customWidth="1"/>
    <col min="7939" max="7939" width="14.140625" style="40" customWidth="1"/>
    <col min="7940" max="7940" width="1" style="40" customWidth="1"/>
    <col min="7941" max="7941" width="11" style="40" customWidth="1"/>
    <col min="7942" max="8187" width="11.42578125" style="40"/>
    <col min="8188" max="8188" width="48.140625" style="40" customWidth="1"/>
    <col min="8189" max="8189" width="0" style="40" hidden="1" customWidth="1"/>
    <col min="8190" max="8190" width="1" style="40" customWidth="1"/>
    <col min="8191" max="8191" width="12.7109375" style="40" customWidth="1"/>
    <col min="8192" max="8192" width="1.28515625" style="40" customWidth="1"/>
    <col min="8193" max="8193" width="12.5703125" style="40" customWidth="1"/>
    <col min="8194" max="8194" width="1" style="40" customWidth="1"/>
    <col min="8195" max="8195" width="14.140625" style="40" customWidth="1"/>
    <col min="8196" max="8196" width="1" style="40" customWidth="1"/>
    <col min="8197" max="8197" width="11" style="40" customWidth="1"/>
    <col min="8198" max="8443" width="11.42578125" style="40"/>
    <col min="8444" max="8444" width="48.140625" style="40" customWidth="1"/>
    <col min="8445" max="8445" width="0" style="40" hidden="1" customWidth="1"/>
    <col min="8446" max="8446" width="1" style="40" customWidth="1"/>
    <col min="8447" max="8447" width="12.7109375" style="40" customWidth="1"/>
    <col min="8448" max="8448" width="1.28515625" style="40" customWidth="1"/>
    <col min="8449" max="8449" width="12.5703125" style="40" customWidth="1"/>
    <col min="8450" max="8450" width="1" style="40" customWidth="1"/>
    <col min="8451" max="8451" width="14.140625" style="40" customWidth="1"/>
    <col min="8452" max="8452" width="1" style="40" customWidth="1"/>
    <col min="8453" max="8453" width="11" style="40" customWidth="1"/>
    <col min="8454" max="8699" width="11.42578125" style="40"/>
    <col min="8700" max="8700" width="48.140625" style="40" customWidth="1"/>
    <col min="8701" max="8701" width="0" style="40" hidden="1" customWidth="1"/>
    <col min="8702" max="8702" width="1" style="40" customWidth="1"/>
    <col min="8703" max="8703" width="12.7109375" style="40" customWidth="1"/>
    <col min="8704" max="8704" width="1.28515625" style="40" customWidth="1"/>
    <col min="8705" max="8705" width="12.5703125" style="40" customWidth="1"/>
    <col min="8706" max="8706" width="1" style="40" customWidth="1"/>
    <col min="8707" max="8707" width="14.140625" style="40" customWidth="1"/>
    <col min="8708" max="8708" width="1" style="40" customWidth="1"/>
    <col min="8709" max="8709" width="11" style="40" customWidth="1"/>
    <col min="8710" max="8955" width="11.42578125" style="40"/>
    <col min="8956" max="8956" width="48.140625" style="40" customWidth="1"/>
    <col min="8957" max="8957" width="0" style="40" hidden="1" customWidth="1"/>
    <col min="8958" max="8958" width="1" style="40" customWidth="1"/>
    <col min="8959" max="8959" width="12.7109375" style="40" customWidth="1"/>
    <col min="8960" max="8960" width="1.28515625" style="40" customWidth="1"/>
    <col min="8961" max="8961" width="12.5703125" style="40" customWidth="1"/>
    <col min="8962" max="8962" width="1" style="40" customWidth="1"/>
    <col min="8963" max="8963" width="14.140625" style="40" customWidth="1"/>
    <col min="8964" max="8964" width="1" style="40" customWidth="1"/>
    <col min="8965" max="8965" width="11" style="40" customWidth="1"/>
    <col min="8966" max="9211" width="11.42578125" style="40"/>
    <col min="9212" max="9212" width="48.140625" style="40" customWidth="1"/>
    <col min="9213" max="9213" width="0" style="40" hidden="1" customWidth="1"/>
    <col min="9214" max="9214" width="1" style="40" customWidth="1"/>
    <col min="9215" max="9215" width="12.7109375" style="40" customWidth="1"/>
    <col min="9216" max="9216" width="1.28515625" style="40" customWidth="1"/>
    <col min="9217" max="9217" width="12.5703125" style="40" customWidth="1"/>
    <col min="9218" max="9218" width="1" style="40" customWidth="1"/>
    <col min="9219" max="9219" width="14.140625" style="40" customWidth="1"/>
    <col min="9220" max="9220" width="1" style="40" customWidth="1"/>
    <col min="9221" max="9221" width="11" style="40" customWidth="1"/>
    <col min="9222" max="9467" width="11.42578125" style="40"/>
    <col min="9468" max="9468" width="48.140625" style="40" customWidth="1"/>
    <col min="9469" max="9469" width="0" style="40" hidden="1" customWidth="1"/>
    <col min="9470" max="9470" width="1" style="40" customWidth="1"/>
    <col min="9471" max="9471" width="12.7109375" style="40" customWidth="1"/>
    <col min="9472" max="9472" width="1.28515625" style="40" customWidth="1"/>
    <col min="9473" max="9473" width="12.5703125" style="40" customWidth="1"/>
    <col min="9474" max="9474" width="1" style="40" customWidth="1"/>
    <col min="9475" max="9475" width="14.140625" style="40" customWidth="1"/>
    <col min="9476" max="9476" width="1" style="40" customWidth="1"/>
    <col min="9477" max="9477" width="11" style="40" customWidth="1"/>
    <col min="9478" max="9723" width="11.42578125" style="40"/>
    <col min="9724" max="9724" width="48.140625" style="40" customWidth="1"/>
    <col min="9725" max="9725" width="0" style="40" hidden="1" customWidth="1"/>
    <col min="9726" max="9726" width="1" style="40" customWidth="1"/>
    <col min="9727" max="9727" width="12.7109375" style="40" customWidth="1"/>
    <col min="9728" max="9728" width="1.28515625" style="40" customWidth="1"/>
    <col min="9729" max="9729" width="12.5703125" style="40" customWidth="1"/>
    <col min="9730" max="9730" width="1" style="40" customWidth="1"/>
    <col min="9731" max="9731" width="14.140625" style="40" customWidth="1"/>
    <col min="9732" max="9732" width="1" style="40" customWidth="1"/>
    <col min="9733" max="9733" width="11" style="40" customWidth="1"/>
    <col min="9734" max="9979" width="11.42578125" style="40"/>
    <col min="9980" max="9980" width="48.140625" style="40" customWidth="1"/>
    <col min="9981" max="9981" width="0" style="40" hidden="1" customWidth="1"/>
    <col min="9982" max="9982" width="1" style="40" customWidth="1"/>
    <col min="9983" max="9983" width="12.7109375" style="40" customWidth="1"/>
    <col min="9984" max="9984" width="1.28515625" style="40" customWidth="1"/>
    <col min="9985" max="9985" width="12.5703125" style="40" customWidth="1"/>
    <col min="9986" max="9986" width="1" style="40" customWidth="1"/>
    <col min="9987" max="9987" width="14.140625" style="40" customWidth="1"/>
    <col min="9988" max="9988" width="1" style="40" customWidth="1"/>
    <col min="9989" max="9989" width="11" style="40" customWidth="1"/>
    <col min="9990" max="10235" width="11.42578125" style="40"/>
    <col min="10236" max="10236" width="48.140625" style="40" customWidth="1"/>
    <col min="10237" max="10237" width="0" style="40" hidden="1" customWidth="1"/>
    <col min="10238" max="10238" width="1" style="40" customWidth="1"/>
    <col min="10239" max="10239" width="12.7109375" style="40" customWidth="1"/>
    <col min="10240" max="10240" width="1.28515625" style="40" customWidth="1"/>
    <col min="10241" max="10241" width="12.5703125" style="40" customWidth="1"/>
    <col min="10242" max="10242" width="1" style="40" customWidth="1"/>
    <col min="10243" max="10243" width="14.140625" style="40" customWidth="1"/>
    <col min="10244" max="10244" width="1" style="40" customWidth="1"/>
    <col min="10245" max="10245" width="11" style="40" customWidth="1"/>
    <col min="10246" max="10491" width="11.42578125" style="40"/>
    <col min="10492" max="10492" width="48.140625" style="40" customWidth="1"/>
    <col min="10493" max="10493" width="0" style="40" hidden="1" customWidth="1"/>
    <col min="10494" max="10494" width="1" style="40" customWidth="1"/>
    <col min="10495" max="10495" width="12.7109375" style="40" customWidth="1"/>
    <col min="10496" max="10496" width="1.28515625" style="40" customWidth="1"/>
    <col min="10497" max="10497" width="12.5703125" style="40" customWidth="1"/>
    <col min="10498" max="10498" width="1" style="40" customWidth="1"/>
    <col min="10499" max="10499" width="14.140625" style="40" customWidth="1"/>
    <col min="10500" max="10500" width="1" style="40" customWidth="1"/>
    <col min="10501" max="10501" width="11" style="40" customWidth="1"/>
    <col min="10502" max="10747" width="11.42578125" style="40"/>
    <col min="10748" max="10748" width="48.140625" style="40" customWidth="1"/>
    <col min="10749" max="10749" width="0" style="40" hidden="1" customWidth="1"/>
    <col min="10750" max="10750" width="1" style="40" customWidth="1"/>
    <col min="10751" max="10751" width="12.7109375" style="40" customWidth="1"/>
    <col min="10752" max="10752" width="1.28515625" style="40" customWidth="1"/>
    <col min="10753" max="10753" width="12.5703125" style="40" customWidth="1"/>
    <col min="10754" max="10754" width="1" style="40" customWidth="1"/>
    <col min="10755" max="10755" width="14.140625" style="40" customWidth="1"/>
    <col min="10756" max="10756" width="1" style="40" customWidth="1"/>
    <col min="10757" max="10757" width="11" style="40" customWidth="1"/>
    <col min="10758" max="11003" width="11.42578125" style="40"/>
    <col min="11004" max="11004" width="48.140625" style="40" customWidth="1"/>
    <col min="11005" max="11005" width="0" style="40" hidden="1" customWidth="1"/>
    <col min="11006" max="11006" width="1" style="40" customWidth="1"/>
    <col min="11007" max="11007" width="12.7109375" style="40" customWidth="1"/>
    <col min="11008" max="11008" width="1.28515625" style="40" customWidth="1"/>
    <col min="11009" max="11009" width="12.5703125" style="40" customWidth="1"/>
    <col min="11010" max="11010" width="1" style="40" customWidth="1"/>
    <col min="11011" max="11011" width="14.140625" style="40" customWidth="1"/>
    <col min="11012" max="11012" width="1" style="40" customWidth="1"/>
    <col min="11013" max="11013" width="11" style="40" customWidth="1"/>
    <col min="11014" max="11259" width="11.42578125" style="40"/>
    <col min="11260" max="11260" width="48.140625" style="40" customWidth="1"/>
    <col min="11261" max="11261" width="0" style="40" hidden="1" customWidth="1"/>
    <col min="11262" max="11262" width="1" style="40" customWidth="1"/>
    <col min="11263" max="11263" width="12.7109375" style="40" customWidth="1"/>
    <col min="11264" max="11264" width="1.28515625" style="40" customWidth="1"/>
    <col min="11265" max="11265" width="12.5703125" style="40" customWidth="1"/>
    <col min="11266" max="11266" width="1" style="40" customWidth="1"/>
    <col min="11267" max="11267" width="14.140625" style="40" customWidth="1"/>
    <col min="11268" max="11268" width="1" style="40" customWidth="1"/>
    <col min="11269" max="11269" width="11" style="40" customWidth="1"/>
    <col min="11270" max="11515" width="11.42578125" style="40"/>
    <col min="11516" max="11516" width="48.140625" style="40" customWidth="1"/>
    <col min="11517" max="11517" width="0" style="40" hidden="1" customWidth="1"/>
    <col min="11518" max="11518" width="1" style="40" customWidth="1"/>
    <col min="11519" max="11519" width="12.7109375" style="40" customWidth="1"/>
    <col min="11520" max="11520" width="1.28515625" style="40" customWidth="1"/>
    <col min="11521" max="11521" width="12.5703125" style="40" customWidth="1"/>
    <col min="11522" max="11522" width="1" style="40" customWidth="1"/>
    <col min="11523" max="11523" width="14.140625" style="40" customWidth="1"/>
    <col min="11524" max="11524" width="1" style="40" customWidth="1"/>
    <col min="11525" max="11525" width="11" style="40" customWidth="1"/>
    <col min="11526" max="11771" width="11.42578125" style="40"/>
    <col min="11772" max="11772" width="48.140625" style="40" customWidth="1"/>
    <col min="11773" max="11773" width="0" style="40" hidden="1" customWidth="1"/>
    <col min="11774" max="11774" width="1" style="40" customWidth="1"/>
    <col min="11775" max="11775" width="12.7109375" style="40" customWidth="1"/>
    <col min="11776" max="11776" width="1.28515625" style="40" customWidth="1"/>
    <col min="11777" max="11777" width="12.5703125" style="40" customWidth="1"/>
    <col min="11778" max="11778" width="1" style="40" customWidth="1"/>
    <col min="11779" max="11779" width="14.140625" style="40" customWidth="1"/>
    <col min="11780" max="11780" width="1" style="40" customWidth="1"/>
    <col min="11781" max="11781" width="11" style="40" customWidth="1"/>
    <col min="11782" max="12027" width="11.42578125" style="40"/>
    <col min="12028" max="12028" width="48.140625" style="40" customWidth="1"/>
    <col min="12029" max="12029" width="0" style="40" hidden="1" customWidth="1"/>
    <col min="12030" max="12030" width="1" style="40" customWidth="1"/>
    <col min="12031" max="12031" width="12.7109375" style="40" customWidth="1"/>
    <col min="12032" max="12032" width="1.28515625" style="40" customWidth="1"/>
    <col min="12033" max="12033" width="12.5703125" style="40" customWidth="1"/>
    <col min="12034" max="12034" width="1" style="40" customWidth="1"/>
    <col min="12035" max="12035" width="14.140625" style="40" customWidth="1"/>
    <col min="12036" max="12036" width="1" style="40" customWidth="1"/>
    <col min="12037" max="12037" width="11" style="40" customWidth="1"/>
    <col min="12038" max="12283" width="11.42578125" style="40"/>
    <col min="12284" max="12284" width="48.140625" style="40" customWidth="1"/>
    <col min="12285" max="12285" width="0" style="40" hidden="1" customWidth="1"/>
    <col min="12286" max="12286" width="1" style="40" customWidth="1"/>
    <col min="12287" max="12287" width="12.7109375" style="40" customWidth="1"/>
    <col min="12288" max="12288" width="1.28515625" style="40" customWidth="1"/>
    <col min="12289" max="12289" width="12.5703125" style="40" customWidth="1"/>
    <col min="12290" max="12290" width="1" style="40" customWidth="1"/>
    <col min="12291" max="12291" width="14.140625" style="40" customWidth="1"/>
    <col min="12292" max="12292" width="1" style="40" customWidth="1"/>
    <col min="12293" max="12293" width="11" style="40" customWidth="1"/>
    <col min="12294" max="12539" width="11.42578125" style="40"/>
    <col min="12540" max="12540" width="48.140625" style="40" customWidth="1"/>
    <col min="12541" max="12541" width="0" style="40" hidden="1" customWidth="1"/>
    <col min="12542" max="12542" width="1" style="40" customWidth="1"/>
    <col min="12543" max="12543" width="12.7109375" style="40" customWidth="1"/>
    <col min="12544" max="12544" width="1.28515625" style="40" customWidth="1"/>
    <col min="12545" max="12545" width="12.5703125" style="40" customWidth="1"/>
    <col min="12546" max="12546" width="1" style="40" customWidth="1"/>
    <col min="12547" max="12547" width="14.140625" style="40" customWidth="1"/>
    <col min="12548" max="12548" width="1" style="40" customWidth="1"/>
    <col min="12549" max="12549" width="11" style="40" customWidth="1"/>
    <col min="12550" max="12795" width="11.42578125" style="40"/>
    <col min="12796" max="12796" width="48.140625" style="40" customWidth="1"/>
    <col min="12797" max="12797" width="0" style="40" hidden="1" customWidth="1"/>
    <col min="12798" max="12798" width="1" style="40" customWidth="1"/>
    <col min="12799" max="12799" width="12.7109375" style="40" customWidth="1"/>
    <col min="12800" max="12800" width="1.28515625" style="40" customWidth="1"/>
    <col min="12801" max="12801" width="12.5703125" style="40" customWidth="1"/>
    <col min="12802" max="12802" width="1" style="40" customWidth="1"/>
    <col min="12803" max="12803" width="14.140625" style="40" customWidth="1"/>
    <col min="12804" max="12804" width="1" style="40" customWidth="1"/>
    <col min="12805" max="12805" width="11" style="40" customWidth="1"/>
    <col min="12806" max="13051" width="11.42578125" style="40"/>
    <col min="13052" max="13052" width="48.140625" style="40" customWidth="1"/>
    <col min="13053" max="13053" width="0" style="40" hidden="1" customWidth="1"/>
    <col min="13054" max="13054" width="1" style="40" customWidth="1"/>
    <col min="13055" max="13055" width="12.7109375" style="40" customWidth="1"/>
    <col min="13056" max="13056" width="1.28515625" style="40" customWidth="1"/>
    <col min="13057" max="13057" width="12.5703125" style="40" customWidth="1"/>
    <col min="13058" max="13058" width="1" style="40" customWidth="1"/>
    <col min="13059" max="13059" width="14.140625" style="40" customWidth="1"/>
    <col min="13060" max="13060" width="1" style="40" customWidth="1"/>
    <col min="13061" max="13061" width="11" style="40" customWidth="1"/>
    <col min="13062" max="13307" width="11.42578125" style="40"/>
    <col min="13308" max="13308" width="48.140625" style="40" customWidth="1"/>
    <col min="13309" max="13309" width="0" style="40" hidden="1" customWidth="1"/>
    <col min="13310" max="13310" width="1" style="40" customWidth="1"/>
    <col min="13311" max="13311" width="12.7109375" style="40" customWidth="1"/>
    <col min="13312" max="13312" width="1.28515625" style="40" customWidth="1"/>
    <col min="13313" max="13313" width="12.5703125" style="40" customWidth="1"/>
    <col min="13314" max="13314" width="1" style="40" customWidth="1"/>
    <col min="13315" max="13315" width="14.140625" style="40" customWidth="1"/>
    <col min="13316" max="13316" width="1" style="40" customWidth="1"/>
    <col min="13317" max="13317" width="11" style="40" customWidth="1"/>
    <col min="13318" max="13563" width="11.42578125" style="40"/>
    <col min="13564" max="13564" width="48.140625" style="40" customWidth="1"/>
    <col min="13565" max="13565" width="0" style="40" hidden="1" customWidth="1"/>
    <col min="13566" max="13566" width="1" style="40" customWidth="1"/>
    <col min="13567" max="13567" width="12.7109375" style="40" customWidth="1"/>
    <col min="13568" max="13568" width="1.28515625" style="40" customWidth="1"/>
    <col min="13569" max="13569" width="12.5703125" style="40" customWidth="1"/>
    <col min="13570" max="13570" width="1" style="40" customWidth="1"/>
    <col min="13571" max="13571" width="14.140625" style="40" customWidth="1"/>
    <col min="13572" max="13572" width="1" style="40" customWidth="1"/>
    <col min="13573" max="13573" width="11" style="40" customWidth="1"/>
    <col min="13574" max="13819" width="11.42578125" style="40"/>
    <col min="13820" max="13820" width="48.140625" style="40" customWidth="1"/>
    <col min="13821" max="13821" width="0" style="40" hidden="1" customWidth="1"/>
    <col min="13822" max="13822" width="1" style="40" customWidth="1"/>
    <col min="13823" max="13823" width="12.7109375" style="40" customWidth="1"/>
    <col min="13824" max="13824" width="1.28515625" style="40" customWidth="1"/>
    <col min="13825" max="13825" width="12.5703125" style="40" customWidth="1"/>
    <col min="13826" max="13826" width="1" style="40" customWidth="1"/>
    <col min="13827" max="13827" width="14.140625" style="40" customWidth="1"/>
    <col min="13828" max="13828" width="1" style="40" customWidth="1"/>
    <col min="13829" max="13829" width="11" style="40" customWidth="1"/>
    <col min="13830" max="14075" width="11.42578125" style="40"/>
    <col min="14076" max="14076" width="48.140625" style="40" customWidth="1"/>
    <col min="14077" max="14077" width="0" style="40" hidden="1" customWidth="1"/>
    <col min="14078" max="14078" width="1" style="40" customWidth="1"/>
    <col min="14079" max="14079" width="12.7109375" style="40" customWidth="1"/>
    <col min="14080" max="14080" width="1.28515625" style="40" customWidth="1"/>
    <col min="14081" max="14081" width="12.5703125" style="40" customWidth="1"/>
    <col min="14082" max="14082" width="1" style="40" customWidth="1"/>
    <col min="14083" max="14083" width="14.140625" style="40" customWidth="1"/>
    <col min="14084" max="14084" width="1" style="40" customWidth="1"/>
    <col min="14085" max="14085" width="11" style="40" customWidth="1"/>
    <col min="14086" max="14331" width="11.42578125" style="40"/>
    <col min="14332" max="14332" width="48.140625" style="40" customWidth="1"/>
    <col min="14333" max="14333" width="0" style="40" hidden="1" customWidth="1"/>
    <col min="14334" max="14334" width="1" style="40" customWidth="1"/>
    <col min="14335" max="14335" width="12.7109375" style="40" customWidth="1"/>
    <col min="14336" max="14336" width="1.28515625" style="40" customWidth="1"/>
    <col min="14337" max="14337" width="12.5703125" style="40" customWidth="1"/>
    <col min="14338" max="14338" width="1" style="40" customWidth="1"/>
    <col min="14339" max="14339" width="14.140625" style="40" customWidth="1"/>
    <col min="14340" max="14340" width="1" style="40" customWidth="1"/>
    <col min="14341" max="14341" width="11" style="40" customWidth="1"/>
    <col min="14342" max="14587" width="11.42578125" style="40"/>
    <col min="14588" max="14588" width="48.140625" style="40" customWidth="1"/>
    <col min="14589" max="14589" width="0" style="40" hidden="1" customWidth="1"/>
    <col min="14590" max="14590" width="1" style="40" customWidth="1"/>
    <col min="14591" max="14591" width="12.7109375" style="40" customWidth="1"/>
    <col min="14592" max="14592" width="1.28515625" style="40" customWidth="1"/>
    <col min="14593" max="14593" width="12.5703125" style="40" customWidth="1"/>
    <col min="14594" max="14594" width="1" style="40" customWidth="1"/>
    <col min="14595" max="14595" width="14.140625" style="40" customWidth="1"/>
    <col min="14596" max="14596" width="1" style="40" customWidth="1"/>
    <col min="14597" max="14597" width="11" style="40" customWidth="1"/>
    <col min="14598" max="14843" width="11.42578125" style="40"/>
    <col min="14844" max="14844" width="48.140625" style="40" customWidth="1"/>
    <col min="14845" max="14845" width="0" style="40" hidden="1" customWidth="1"/>
    <col min="14846" max="14846" width="1" style="40" customWidth="1"/>
    <col min="14847" max="14847" width="12.7109375" style="40" customWidth="1"/>
    <col min="14848" max="14848" width="1.28515625" style="40" customWidth="1"/>
    <col min="14849" max="14849" width="12.5703125" style="40" customWidth="1"/>
    <col min="14850" max="14850" width="1" style="40" customWidth="1"/>
    <col min="14851" max="14851" width="14.140625" style="40" customWidth="1"/>
    <col min="14852" max="14852" width="1" style="40" customWidth="1"/>
    <col min="14853" max="14853" width="11" style="40" customWidth="1"/>
    <col min="14854" max="15099" width="11.42578125" style="40"/>
    <col min="15100" max="15100" width="48.140625" style="40" customWidth="1"/>
    <col min="15101" max="15101" width="0" style="40" hidden="1" customWidth="1"/>
    <col min="15102" max="15102" width="1" style="40" customWidth="1"/>
    <col min="15103" max="15103" width="12.7109375" style="40" customWidth="1"/>
    <col min="15104" max="15104" width="1.28515625" style="40" customWidth="1"/>
    <col min="15105" max="15105" width="12.5703125" style="40" customWidth="1"/>
    <col min="15106" max="15106" width="1" style="40" customWidth="1"/>
    <col min="15107" max="15107" width="14.140625" style="40" customWidth="1"/>
    <col min="15108" max="15108" width="1" style="40" customWidth="1"/>
    <col min="15109" max="15109" width="11" style="40" customWidth="1"/>
    <col min="15110" max="15355" width="11.42578125" style="40"/>
    <col min="15356" max="15356" width="48.140625" style="40" customWidth="1"/>
    <col min="15357" max="15357" width="0" style="40" hidden="1" customWidth="1"/>
    <col min="15358" max="15358" width="1" style="40" customWidth="1"/>
    <col min="15359" max="15359" width="12.7109375" style="40" customWidth="1"/>
    <col min="15360" max="15360" width="1.28515625" style="40" customWidth="1"/>
    <col min="15361" max="15361" width="12.5703125" style="40" customWidth="1"/>
    <col min="15362" max="15362" width="1" style="40" customWidth="1"/>
    <col min="15363" max="15363" width="14.140625" style="40" customWidth="1"/>
    <col min="15364" max="15364" width="1" style="40" customWidth="1"/>
    <col min="15365" max="15365" width="11" style="40" customWidth="1"/>
    <col min="15366" max="15611" width="11.42578125" style="40"/>
    <col min="15612" max="15612" width="48.140625" style="40" customWidth="1"/>
    <col min="15613" max="15613" width="0" style="40" hidden="1" customWidth="1"/>
    <col min="15614" max="15614" width="1" style="40" customWidth="1"/>
    <col min="15615" max="15615" width="12.7109375" style="40" customWidth="1"/>
    <col min="15616" max="15616" width="1.28515625" style="40" customWidth="1"/>
    <col min="15617" max="15617" width="12.5703125" style="40" customWidth="1"/>
    <col min="15618" max="15618" width="1" style="40" customWidth="1"/>
    <col min="15619" max="15619" width="14.140625" style="40" customWidth="1"/>
    <col min="15620" max="15620" width="1" style="40" customWidth="1"/>
    <col min="15621" max="15621" width="11" style="40" customWidth="1"/>
    <col min="15622" max="15867" width="11.42578125" style="40"/>
    <col min="15868" max="15868" width="48.140625" style="40" customWidth="1"/>
    <col min="15869" max="15869" width="0" style="40" hidden="1" customWidth="1"/>
    <col min="15870" max="15870" width="1" style="40" customWidth="1"/>
    <col min="15871" max="15871" width="12.7109375" style="40" customWidth="1"/>
    <col min="15872" max="15872" width="1.28515625" style="40" customWidth="1"/>
    <col min="15873" max="15873" width="12.5703125" style="40" customWidth="1"/>
    <col min="15874" max="15874" width="1" style="40" customWidth="1"/>
    <col min="15875" max="15875" width="14.140625" style="40" customWidth="1"/>
    <col min="15876" max="15876" width="1" style="40" customWidth="1"/>
    <col min="15877" max="15877" width="11" style="40" customWidth="1"/>
    <col min="15878" max="16123" width="11.42578125" style="40"/>
    <col min="16124" max="16124" width="48.140625" style="40" customWidth="1"/>
    <col min="16125" max="16125" width="0" style="40" hidden="1" customWidth="1"/>
    <col min="16126" max="16126" width="1" style="40" customWidth="1"/>
    <col min="16127" max="16127" width="12.7109375" style="40" customWidth="1"/>
    <col min="16128" max="16128" width="1.28515625" style="40" customWidth="1"/>
    <col min="16129" max="16129" width="12.5703125" style="40" customWidth="1"/>
    <col min="16130" max="16130" width="1" style="40" customWidth="1"/>
    <col min="16131" max="16131" width="14.140625" style="40" customWidth="1"/>
    <col min="16132" max="16132" width="1" style="40" customWidth="1"/>
    <col min="16133" max="16133" width="11" style="40" customWidth="1"/>
    <col min="16134" max="16384" width="11.42578125" style="40"/>
  </cols>
  <sheetData>
    <row r="1" spans="1:10" ht="15.75" thickTop="1" x14ac:dyDescent="0.2">
      <c r="A1" s="341" t="s">
        <v>0</v>
      </c>
      <c r="B1" s="342"/>
      <c r="C1" s="342"/>
      <c r="D1" s="342"/>
      <c r="E1" s="342"/>
      <c r="F1" s="342"/>
      <c r="G1" s="342"/>
      <c r="H1" s="342"/>
      <c r="I1" s="342"/>
      <c r="J1" s="343"/>
    </row>
    <row r="2" spans="1:10" x14ac:dyDescent="0.2">
      <c r="A2" s="344" t="s">
        <v>191</v>
      </c>
      <c r="B2" s="345"/>
      <c r="C2" s="345"/>
      <c r="D2" s="345"/>
      <c r="E2" s="345"/>
      <c r="F2" s="345"/>
      <c r="G2" s="345"/>
      <c r="H2" s="345"/>
      <c r="I2" s="345"/>
      <c r="J2" s="346"/>
    </row>
    <row r="3" spans="1:10" ht="13.5" thickBot="1" x14ac:dyDescent="0.25">
      <c r="A3" s="347" t="s">
        <v>71</v>
      </c>
      <c r="B3" s="348"/>
      <c r="C3" s="348"/>
      <c r="D3" s="348"/>
      <c r="E3" s="348"/>
      <c r="F3" s="348"/>
      <c r="G3" s="348"/>
      <c r="H3" s="348"/>
      <c r="I3" s="348"/>
      <c r="J3" s="349"/>
    </row>
    <row r="4" spans="1:10" ht="13.5" thickTop="1" x14ac:dyDescent="0.2">
      <c r="A4" s="350"/>
      <c r="B4" s="351"/>
      <c r="C4" s="351"/>
      <c r="D4" s="351"/>
      <c r="E4" s="351"/>
      <c r="F4" s="351"/>
      <c r="G4" s="351"/>
      <c r="H4" s="351"/>
      <c r="I4" s="351"/>
      <c r="J4" s="352"/>
    </row>
    <row r="5" spans="1:10" x14ac:dyDescent="0.2">
      <c r="A5" s="93"/>
      <c r="B5" s="94"/>
      <c r="C5" s="94"/>
      <c r="D5" s="95" t="s">
        <v>2</v>
      </c>
      <c r="E5" s="95"/>
      <c r="F5" s="95" t="s">
        <v>2</v>
      </c>
      <c r="G5" s="96"/>
      <c r="H5" s="96" t="s">
        <v>3</v>
      </c>
      <c r="I5" s="96"/>
      <c r="J5" s="97"/>
    </row>
    <row r="6" spans="1:10" x14ac:dyDescent="0.2">
      <c r="A6" s="98" t="s">
        <v>4</v>
      </c>
      <c r="B6" s="99"/>
      <c r="C6" s="99"/>
      <c r="D6" s="100" t="s">
        <v>186</v>
      </c>
      <c r="E6" s="101"/>
      <c r="F6" s="100" t="s">
        <v>185</v>
      </c>
      <c r="G6" s="101"/>
      <c r="H6" s="102" t="s">
        <v>72</v>
      </c>
      <c r="I6" s="99"/>
      <c r="J6" s="103" t="s">
        <v>6</v>
      </c>
    </row>
    <row r="7" spans="1:10" ht="9" customHeight="1" x14ac:dyDescent="0.2">
      <c r="A7" s="98"/>
      <c r="B7" s="99"/>
      <c r="C7" s="99"/>
      <c r="D7" s="104"/>
      <c r="E7" s="104"/>
      <c r="F7" s="104"/>
      <c r="G7" s="104"/>
      <c r="H7" s="99"/>
      <c r="I7" s="99"/>
      <c r="J7" s="105"/>
    </row>
    <row r="8" spans="1:10" ht="12" customHeight="1" x14ac:dyDescent="0.2">
      <c r="A8" s="106" t="s">
        <v>7</v>
      </c>
      <c r="B8" s="107"/>
      <c r="C8" s="107"/>
      <c r="D8" s="108">
        <f>D9+D10+D11+D12+D16</f>
        <v>355780.4</v>
      </c>
      <c r="E8" s="109"/>
      <c r="F8" s="108">
        <f>F9+F10+F11+F12+F16</f>
        <v>353507.8</v>
      </c>
      <c r="G8" s="109"/>
      <c r="H8" s="108">
        <f t="shared" ref="H8:H14" si="0">D8-F8</f>
        <v>2272.6000000000349</v>
      </c>
      <c r="I8" s="109"/>
      <c r="J8" s="110">
        <f>H8/F8*100</f>
        <v>0.64287124640532256</v>
      </c>
    </row>
    <row r="9" spans="1:10" x14ac:dyDescent="0.2">
      <c r="A9" s="111" t="s">
        <v>8</v>
      </c>
      <c r="B9" s="96"/>
      <c r="C9" s="96"/>
      <c r="D9" s="112">
        <v>51294.5</v>
      </c>
      <c r="E9" s="112"/>
      <c r="F9" s="112">
        <v>51467.5</v>
      </c>
      <c r="G9" s="112"/>
      <c r="H9" s="112">
        <f t="shared" si="0"/>
        <v>-173</v>
      </c>
      <c r="I9" s="112"/>
      <c r="J9" s="83">
        <f>H9/F9*100</f>
        <v>-0.33613445378151263</v>
      </c>
    </row>
    <row r="10" spans="1:10" hidden="1" x14ac:dyDescent="0.2">
      <c r="A10" s="111" t="s">
        <v>9</v>
      </c>
      <c r="B10" s="96"/>
      <c r="C10" s="96"/>
      <c r="D10" s="112">
        <v>0</v>
      </c>
      <c r="E10" s="112"/>
      <c r="F10" s="112">
        <v>0</v>
      </c>
      <c r="G10" s="112"/>
      <c r="H10" s="112">
        <f>D10-F10</f>
        <v>0</v>
      </c>
      <c r="I10" s="112"/>
      <c r="J10" s="83">
        <v>0</v>
      </c>
    </row>
    <row r="11" spans="1:10" x14ac:dyDescent="0.2">
      <c r="A11" s="111" t="s">
        <v>10</v>
      </c>
      <c r="B11" s="96"/>
      <c r="C11" s="96"/>
      <c r="D11" s="112">
        <v>2914.5</v>
      </c>
      <c r="E11" s="112"/>
      <c r="F11" s="112">
        <v>2914.5</v>
      </c>
      <c r="G11" s="112"/>
      <c r="H11" s="112">
        <f t="shared" si="0"/>
        <v>0</v>
      </c>
      <c r="I11" s="112"/>
      <c r="J11" s="83">
        <f>H11/F11*100</f>
        <v>0</v>
      </c>
    </row>
    <row r="12" spans="1:10" x14ac:dyDescent="0.2">
      <c r="A12" s="98" t="s">
        <v>11</v>
      </c>
      <c r="B12" s="99"/>
      <c r="C12" s="99"/>
      <c r="D12" s="108">
        <f>D13+D14</f>
        <v>304617.60000000003</v>
      </c>
      <c r="E12" s="109"/>
      <c r="F12" s="108">
        <f>F13+F14</f>
        <v>302147.3</v>
      </c>
      <c r="G12" s="109"/>
      <c r="H12" s="108">
        <f t="shared" si="0"/>
        <v>2470.3000000000466</v>
      </c>
      <c r="I12" s="109"/>
      <c r="J12" s="110">
        <f>H12/F12*100</f>
        <v>0.81758135849635161</v>
      </c>
    </row>
    <row r="13" spans="1:10" x14ac:dyDescent="0.2">
      <c r="A13" s="111" t="s">
        <v>73</v>
      </c>
      <c r="B13" s="96"/>
      <c r="C13" s="96"/>
      <c r="D13" s="112">
        <v>303581.90000000002</v>
      </c>
      <c r="E13" s="112"/>
      <c r="F13" s="112">
        <v>301049.7</v>
      </c>
      <c r="G13" s="112"/>
      <c r="H13" s="112">
        <f>D13-F13</f>
        <v>2532.2000000000116</v>
      </c>
      <c r="I13" s="112"/>
      <c r="J13" s="83">
        <f>H13/F13*100</f>
        <v>0.84112357527677717</v>
      </c>
    </row>
    <row r="14" spans="1:10" x14ac:dyDescent="0.2">
      <c r="A14" s="111" t="s">
        <v>13</v>
      </c>
      <c r="B14" s="96"/>
      <c r="C14" s="96"/>
      <c r="D14" s="112">
        <v>1035.7</v>
      </c>
      <c r="E14" s="112"/>
      <c r="F14" s="112">
        <v>1097.5999999999999</v>
      </c>
      <c r="G14" s="112"/>
      <c r="H14" s="112">
        <f t="shared" si="0"/>
        <v>-61.899999999999864</v>
      </c>
      <c r="I14" s="112"/>
      <c r="J14" s="83">
        <f>H14/F14*100</f>
        <v>-5.6395772594752067</v>
      </c>
    </row>
    <row r="15" spans="1:10" ht="19.5" x14ac:dyDescent="0.25">
      <c r="A15" s="111"/>
      <c r="B15" s="96"/>
      <c r="C15" s="96"/>
      <c r="D15" s="13"/>
      <c r="E15" s="112"/>
      <c r="F15" s="13"/>
      <c r="G15" s="112"/>
      <c r="H15" s="112"/>
      <c r="I15" s="112"/>
      <c r="J15" s="83"/>
    </row>
    <row r="16" spans="1:10" x14ac:dyDescent="0.2">
      <c r="A16" s="111" t="s">
        <v>14</v>
      </c>
      <c r="B16" s="96"/>
      <c r="C16" s="96"/>
      <c r="D16" s="112">
        <v>-3046.2</v>
      </c>
      <c r="E16" s="112"/>
      <c r="F16" s="112">
        <v>-3021.5</v>
      </c>
      <c r="G16" s="112"/>
      <c r="H16" s="112">
        <f>D16-F16</f>
        <v>-24.699999999999818</v>
      </c>
      <c r="I16" s="112"/>
      <c r="J16" s="83">
        <f>H16/F16*100</f>
        <v>0.81747476418996579</v>
      </c>
    </row>
    <row r="17" spans="1:10" ht="9.75" customHeight="1" x14ac:dyDescent="0.25">
      <c r="A17" s="111"/>
      <c r="B17" s="96"/>
      <c r="C17" s="96"/>
      <c r="D17" s="3" t="s">
        <v>2</v>
      </c>
      <c r="E17" s="94"/>
      <c r="F17" s="3" t="s">
        <v>2</v>
      </c>
      <c r="G17" s="94"/>
      <c r="H17" s="94"/>
      <c r="I17" s="94"/>
      <c r="J17" s="97"/>
    </row>
    <row r="18" spans="1:10" x14ac:dyDescent="0.2">
      <c r="A18" s="111" t="s">
        <v>15</v>
      </c>
      <c r="B18" s="96"/>
      <c r="C18" s="96"/>
      <c r="D18" s="113">
        <v>14629.3</v>
      </c>
      <c r="E18" s="113"/>
      <c r="F18" s="113">
        <v>14322.9</v>
      </c>
      <c r="G18" s="113"/>
      <c r="H18" s="112">
        <f>D18-F18</f>
        <v>306.39999999999964</v>
      </c>
      <c r="I18" s="112"/>
      <c r="J18" s="83">
        <f>H18/F18*100</f>
        <v>2.1392315801967454</v>
      </c>
    </row>
    <row r="19" spans="1:10" x14ac:dyDescent="0.2">
      <c r="A19" s="111" t="s">
        <v>16</v>
      </c>
      <c r="B19" s="96"/>
      <c r="C19" s="96"/>
      <c r="D19" s="113">
        <v>1397.2</v>
      </c>
      <c r="E19" s="113"/>
      <c r="F19" s="113">
        <v>1397.2</v>
      </c>
      <c r="G19" s="113"/>
      <c r="H19" s="112">
        <f>D19-F19</f>
        <v>0</v>
      </c>
      <c r="I19" s="112"/>
      <c r="J19" s="83">
        <f>H19/F19*100</f>
        <v>0</v>
      </c>
    </row>
    <row r="20" spans="1:10" x14ac:dyDescent="0.2">
      <c r="A20" s="111" t="s">
        <v>17</v>
      </c>
      <c r="B20" s="96"/>
      <c r="C20" s="96"/>
      <c r="D20" s="112">
        <v>9230</v>
      </c>
      <c r="E20" s="112"/>
      <c r="F20" s="112">
        <v>9296.9</v>
      </c>
      <c r="G20" s="112"/>
      <c r="H20" s="112">
        <f>D20-F20</f>
        <v>-66.899999999999636</v>
      </c>
      <c r="I20" s="112"/>
      <c r="J20" s="83">
        <f>H20/F20*100</f>
        <v>-0.71959470361087718</v>
      </c>
    </row>
    <row r="21" spans="1:10" ht="6.75" customHeight="1" x14ac:dyDescent="0.25">
      <c r="A21" s="111" t="s">
        <v>2</v>
      </c>
      <c r="B21" s="96"/>
      <c r="C21" s="96"/>
      <c r="D21" s="11"/>
      <c r="E21" s="112"/>
      <c r="F21" s="11"/>
      <c r="G21" s="112"/>
      <c r="H21" s="112"/>
      <c r="I21" s="112"/>
      <c r="J21" s="83"/>
    </row>
    <row r="22" spans="1:10" ht="13.5" thickBot="1" x14ac:dyDescent="0.25">
      <c r="A22" s="143" t="s">
        <v>18</v>
      </c>
      <c r="B22" s="96"/>
      <c r="C22" s="96"/>
      <c r="D22" s="114">
        <f>D8+D18+D19+D20</f>
        <v>381036.9</v>
      </c>
      <c r="E22" s="115"/>
      <c r="F22" s="114">
        <f>F8+F18+F19+F20</f>
        <v>378524.80000000005</v>
      </c>
      <c r="G22" s="115"/>
      <c r="H22" s="114">
        <f>D22-F22</f>
        <v>2512.0999999999767</v>
      </c>
      <c r="I22" s="115"/>
      <c r="J22" s="116">
        <f>H22/F22*100</f>
        <v>0.6636553272070882</v>
      </c>
    </row>
    <row r="23" spans="1:10" ht="7.5" customHeight="1" thickTop="1" x14ac:dyDescent="0.25">
      <c r="A23" s="111"/>
      <c r="B23" s="96"/>
      <c r="C23" s="96"/>
      <c r="D23" s="19"/>
      <c r="E23" s="117"/>
      <c r="F23" s="19"/>
      <c r="G23" s="117"/>
      <c r="H23" s="117"/>
      <c r="I23" s="117"/>
      <c r="J23" s="118"/>
    </row>
    <row r="24" spans="1:10" ht="11.25" customHeight="1" x14ac:dyDescent="0.25">
      <c r="A24" s="111" t="s">
        <v>2</v>
      </c>
      <c r="B24" s="96"/>
      <c r="C24" s="96"/>
      <c r="D24" s="19"/>
      <c r="E24" s="94"/>
      <c r="F24" s="19"/>
      <c r="G24" s="94"/>
      <c r="H24" s="117"/>
      <c r="I24" s="117"/>
      <c r="J24" s="118"/>
    </row>
    <row r="25" spans="1:10" ht="4.5" customHeight="1" x14ac:dyDescent="0.25">
      <c r="A25" s="111"/>
      <c r="B25" s="96"/>
      <c r="C25" s="96"/>
      <c r="D25" s="19"/>
      <c r="E25" s="117"/>
      <c r="F25" s="19"/>
      <c r="G25" s="117"/>
      <c r="H25" s="117"/>
      <c r="I25" s="117"/>
      <c r="J25" s="59" t="s">
        <v>2</v>
      </c>
    </row>
    <row r="26" spans="1:10" ht="19.5" x14ac:dyDescent="0.25">
      <c r="A26" s="98" t="s">
        <v>22</v>
      </c>
      <c r="B26" s="99"/>
      <c r="C26" s="99"/>
      <c r="D26" s="3"/>
      <c r="E26" s="94"/>
      <c r="F26" s="3"/>
      <c r="G26" s="94"/>
      <c r="H26" s="94"/>
      <c r="I26" s="94"/>
      <c r="J26" s="119" t="s">
        <v>2</v>
      </c>
    </row>
    <row r="27" spans="1:10" ht="6" customHeight="1" x14ac:dyDescent="0.25">
      <c r="A27" s="98"/>
      <c r="B27" s="99"/>
      <c r="C27" s="99"/>
      <c r="D27" s="3"/>
      <c r="E27" s="94"/>
      <c r="F27" s="3"/>
      <c r="G27" s="94"/>
      <c r="H27" s="94"/>
      <c r="I27" s="94"/>
      <c r="J27" s="119"/>
    </row>
    <row r="28" spans="1:10" x14ac:dyDescent="0.2">
      <c r="A28" s="98" t="s">
        <v>23</v>
      </c>
      <c r="B28" s="99"/>
      <c r="C28" s="99"/>
      <c r="D28" s="108">
        <f>SUM(D29:D33)</f>
        <v>188885.59999999998</v>
      </c>
      <c r="E28" s="109"/>
      <c r="F28" s="108">
        <f>SUM(F29:F33)</f>
        <v>189559.4</v>
      </c>
      <c r="G28" s="109"/>
      <c r="H28" s="108">
        <f t="shared" ref="H28:H37" si="1">D28-F28</f>
        <v>-673.80000000001746</v>
      </c>
      <c r="I28" s="109"/>
      <c r="J28" s="110">
        <f t="shared" ref="J28:J35" si="2">H28/F28*100</f>
        <v>-0.35545586238404292</v>
      </c>
    </row>
    <row r="29" spans="1:10" x14ac:dyDescent="0.2">
      <c r="A29" s="111" t="s">
        <v>24</v>
      </c>
      <c r="B29" s="99"/>
      <c r="C29" s="99"/>
      <c r="D29" s="112">
        <v>23676.5</v>
      </c>
      <c r="E29" s="109"/>
      <c r="F29" s="112">
        <v>25324.400000000001</v>
      </c>
      <c r="G29" s="109"/>
      <c r="H29" s="112">
        <f>D29-F29</f>
        <v>-1647.9000000000015</v>
      </c>
      <c r="I29" s="112"/>
      <c r="J29" s="83">
        <f t="shared" si="2"/>
        <v>-6.5071630522342145</v>
      </c>
    </row>
    <row r="30" spans="1:10" x14ac:dyDescent="0.2">
      <c r="A30" s="111" t="s">
        <v>74</v>
      </c>
      <c r="B30" s="96"/>
      <c r="C30" s="96"/>
      <c r="D30" s="112">
        <v>134755.4</v>
      </c>
      <c r="E30" s="112"/>
      <c r="F30" s="112">
        <v>133957.4</v>
      </c>
      <c r="G30" s="112"/>
      <c r="H30" s="112">
        <f>D30-F30</f>
        <v>798</v>
      </c>
      <c r="I30" s="112"/>
      <c r="J30" s="83">
        <f t="shared" si="2"/>
        <v>0.59571177105557438</v>
      </c>
    </row>
    <row r="31" spans="1:10" x14ac:dyDescent="0.2">
      <c r="A31" s="111" t="s">
        <v>25</v>
      </c>
      <c r="B31" s="96"/>
      <c r="C31" s="96"/>
      <c r="D31" s="112">
        <v>0.8</v>
      </c>
      <c r="E31" s="112"/>
      <c r="F31" s="112">
        <v>3.5</v>
      </c>
      <c r="G31" s="112"/>
      <c r="H31" s="112">
        <f>D31-F31</f>
        <v>-2.7</v>
      </c>
      <c r="I31" s="112"/>
      <c r="J31" s="83">
        <f t="shared" si="2"/>
        <v>-77.142857142857153</v>
      </c>
    </row>
    <row r="32" spans="1:10" x14ac:dyDescent="0.2">
      <c r="A32" s="111" t="s">
        <v>26</v>
      </c>
      <c r="B32" s="96"/>
      <c r="C32" s="96"/>
      <c r="D32" s="112">
        <v>30452.9</v>
      </c>
      <c r="E32" s="112"/>
      <c r="F32" s="112">
        <v>30274.1</v>
      </c>
      <c r="G32" s="112"/>
      <c r="H32" s="112">
        <f t="shared" si="1"/>
        <v>178.80000000000291</v>
      </c>
      <c r="I32" s="112"/>
      <c r="J32" s="83">
        <f t="shared" si="2"/>
        <v>0.59060384949512268</v>
      </c>
    </row>
    <row r="33" spans="1:10" hidden="1" x14ac:dyDescent="0.2">
      <c r="A33" s="111" t="s">
        <v>80</v>
      </c>
      <c r="B33" s="96"/>
      <c r="C33" s="96"/>
      <c r="D33" s="112">
        <v>0</v>
      </c>
      <c r="E33" s="112"/>
      <c r="F33" s="112">
        <v>0</v>
      </c>
      <c r="G33" s="112"/>
      <c r="H33" s="112">
        <f t="shared" ref="H33" si="3">D33-F33</f>
        <v>0</v>
      </c>
      <c r="I33" s="112"/>
      <c r="J33" s="83">
        <v>0</v>
      </c>
    </row>
    <row r="34" spans="1:10" x14ac:dyDescent="0.2">
      <c r="A34" s="111" t="s">
        <v>27</v>
      </c>
      <c r="B34" s="96"/>
      <c r="C34" s="96"/>
      <c r="D34" s="112">
        <v>109545.3</v>
      </c>
      <c r="E34" s="112"/>
      <c r="F34" s="112">
        <v>107173.9</v>
      </c>
      <c r="G34" s="112"/>
      <c r="H34" s="112">
        <f t="shared" si="1"/>
        <v>2371.4000000000087</v>
      </c>
      <c r="I34" s="112"/>
      <c r="J34" s="83">
        <f t="shared" si="2"/>
        <v>2.2126655836915603</v>
      </c>
    </row>
    <row r="35" spans="1:10" x14ac:dyDescent="0.2">
      <c r="A35" s="111" t="s">
        <v>28</v>
      </c>
      <c r="B35" s="96"/>
      <c r="C35" s="96"/>
      <c r="D35" s="112">
        <v>10299.9</v>
      </c>
      <c r="E35" s="112"/>
      <c r="F35" s="112">
        <v>10245</v>
      </c>
      <c r="G35" s="112"/>
      <c r="H35" s="112">
        <f>D35-F35</f>
        <v>54.899999999999636</v>
      </c>
      <c r="I35" s="112"/>
      <c r="J35" s="83">
        <f t="shared" si="2"/>
        <v>0.53587115666178264</v>
      </c>
    </row>
    <row r="36" spans="1:10" ht="6" customHeight="1" x14ac:dyDescent="0.25">
      <c r="A36" s="111" t="s">
        <v>2</v>
      </c>
      <c r="B36" s="96"/>
      <c r="C36" s="96"/>
      <c r="D36" s="15"/>
      <c r="E36" s="113"/>
      <c r="F36" s="15"/>
      <c r="G36" s="113"/>
      <c r="H36" s="113"/>
      <c r="I36" s="113"/>
      <c r="J36" s="83"/>
    </row>
    <row r="37" spans="1:10" ht="17.25" customHeight="1" thickBot="1" x14ac:dyDescent="0.25">
      <c r="A37" s="143" t="s">
        <v>29</v>
      </c>
      <c r="B37" s="96"/>
      <c r="C37" s="96"/>
      <c r="D37" s="114">
        <f>SUM(D28,D34,D35)</f>
        <v>308730.8</v>
      </c>
      <c r="E37" s="115"/>
      <c r="F37" s="114">
        <f>SUM(F28,F34,F35)</f>
        <v>306978.3</v>
      </c>
      <c r="G37" s="115"/>
      <c r="H37" s="114">
        <f t="shared" si="1"/>
        <v>1752.5</v>
      </c>
      <c r="I37" s="115"/>
      <c r="J37" s="116">
        <f>H37/F37*100</f>
        <v>0.57088725815472952</v>
      </c>
    </row>
    <row r="38" spans="1:10" ht="8.25" customHeight="1" thickTop="1" x14ac:dyDescent="0.25">
      <c r="A38" s="111" t="s">
        <v>2</v>
      </c>
      <c r="B38" s="96"/>
      <c r="C38" s="96"/>
      <c r="D38" s="19"/>
      <c r="E38" s="117"/>
      <c r="F38" s="19"/>
      <c r="G38" s="117"/>
      <c r="H38" s="117"/>
      <c r="I38" s="117"/>
      <c r="J38" s="118"/>
    </row>
    <row r="39" spans="1:10" ht="4.5" customHeight="1" x14ac:dyDescent="0.25">
      <c r="A39" s="111"/>
      <c r="B39" s="96"/>
      <c r="C39" s="96"/>
      <c r="D39" s="19"/>
      <c r="E39" s="117"/>
      <c r="F39" s="19"/>
      <c r="G39" s="117"/>
      <c r="H39" s="117"/>
      <c r="I39" s="117"/>
      <c r="J39" s="118"/>
    </row>
    <row r="40" spans="1:10" ht="21.75" x14ac:dyDescent="0.4">
      <c r="A40" s="98" t="s">
        <v>30</v>
      </c>
      <c r="B40" s="99"/>
      <c r="C40" s="99"/>
      <c r="D40" s="22"/>
      <c r="E40" s="94"/>
      <c r="F40" s="22"/>
      <c r="G40" s="94"/>
      <c r="H40" s="94"/>
      <c r="I40" s="94"/>
      <c r="J40" s="97"/>
    </row>
    <row r="41" spans="1:10" ht="7.15" customHeight="1" x14ac:dyDescent="0.25">
      <c r="A41" s="111" t="s">
        <v>2</v>
      </c>
      <c r="B41" s="96"/>
      <c r="C41" s="96"/>
      <c r="D41" s="23" t="s">
        <v>2</v>
      </c>
      <c r="E41" s="120"/>
      <c r="F41" s="23" t="s">
        <v>2</v>
      </c>
      <c r="G41" s="120"/>
      <c r="H41" s="96" t="s">
        <v>2</v>
      </c>
      <c r="I41" s="96"/>
      <c r="J41" s="119" t="s">
        <v>2</v>
      </c>
    </row>
    <row r="42" spans="1:10" ht="13.5" customHeight="1" x14ac:dyDescent="0.2">
      <c r="A42" s="98" t="s">
        <v>31</v>
      </c>
      <c r="B42" s="99"/>
      <c r="C42" s="99"/>
      <c r="D42" s="108">
        <f>SUM(D43:D44)</f>
        <v>49300.5</v>
      </c>
      <c r="E42" s="109"/>
      <c r="F42" s="108">
        <f>SUM(F43:F44)</f>
        <v>49052</v>
      </c>
      <c r="G42" s="109"/>
      <c r="H42" s="108">
        <f>D42-F42</f>
        <v>248.5</v>
      </c>
      <c r="I42" s="109"/>
      <c r="J42" s="110">
        <f t="shared" ref="J42:J54" si="4">H42/F42*100</f>
        <v>0.50660523526053991</v>
      </c>
    </row>
    <row r="43" spans="1:10" x14ac:dyDescent="0.2">
      <c r="A43" s="111" t="s">
        <v>32</v>
      </c>
      <c r="B43" s="96"/>
      <c r="C43" s="96"/>
      <c r="D43" s="112">
        <v>50670.1</v>
      </c>
      <c r="E43" s="112"/>
      <c r="F43" s="112">
        <v>50670.1</v>
      </c>
      <c r="G43" s="112"/>
      <c r="H43" s="112">
        <f t="shared" ref="H43:H48" si="5">D43-F43</f>
        <v>0</v>
      </c>
      <c r="I43" s="112"/>
      <c r="J43" s="83">
        <f t="shared" si="4"/>
        <v>0</v>
      </c>
    </row>
    <row r="44" spans="1:10" x14ac:dyDescent="0.2">
      <c r="A44" s="111" t="s">
        <v>33</v>
      </c>
      <c r="B44" s="96"/>
      <c r="C44" s="96"/>
      <c r="D44" s="112">
        <v>-1369.6</v>
      </c>
      <c r="E44" s="112"/>
      <c r="F44" s="112">
        <v>-1618.1</v>
      </c>
      <c r="G44" s="112"/>
      <c r="H44" s="112">
        <f>D44-F44</f>
        <v>248.5</v>
      </c>
      <c r="I44" s="112"/>
      <c r="J44" s="83">
        <f t="shared" si="4"/>
        <v>-15.357518076756691</v>
      </c>
    </row>
    <row r="45" spans="1:10" x14ac:dyDescent="0.2">
      <c r="A45" s="111" t="s">
        <v>34</v>
      </c>
      <c r="B45" s="96"/>
      <c r="C45" s="96"/>
      <c r="D45" s="112">
        <v>15074.4</v>
      </c>
      <c r="E45" s="112"/>
      <c r="F45" s="112">
        <v>15074.4</v>
      </c>
      <c r="G45" s="112"/>
      <c r="H45" s="112">
        <f t="shared" si="5"/>
        <v>0</v>
      </c>
      <c r="I45" s="112"/>
      <c r="J45" s="83">
        <f t="shared" si="4"/>
        <v>0</v>
      </c>
    </row>
    <row r="46" spans="1:10" ht="14.25" customHeight="1" x14ac:dyDescent="0.2">
      <c r="A46" s="111" t="s">
        <v>35</v>
      </c>
      <c r="B46" s="96"/>
      <c r="C46" s="96"/>
      <c r="D46" s="112">
        <v>1095.8</v>
      </c>
      <c r="E46" s="112"/>
      <c r="F46" s="112">
        <v>1095.8</v>
      </c>
      <c r="G46" s="112"/>
      <c r="H46" s="112">
        <f t="shared" si="5"/>
        <v>0</v>
      </c>
      <c r="I46" s="112"/>
      <c r="J46" s="83">
        <f t="shared" si="4"/>
        <v>0</v>
      </c>
    </row>
    <row r="47" spans="1:10" x14ac:dyDescent="0.2">
      <c r="A47" s="111" t="s">
        <v>36</v>
      </c>
      <c r="B47" s="96"/>
      <c r="C47" s="96"/>
      <c r="D47" s="112">
        <v>3283.5</v>
      </c>
      <c r="E47" s="112"/>
      <c r="F47" s="112">
        <v>3283.5</v>
      </c>
      <c r="G47" s="112"/>
      <c r="H47" s="112">
        <f t="shared" si="5"/>
        <v>0</v>
      </c>
      <c r="I47" s="112"/>
      <c r="J47" s="83">
        <f t="shared" si="4"/>
        <v>0</v>
      </c>
    </row>
    <row r="48" spans="1:10" x14ac:dyDescent="0.2">
      <c r="A48" s="111" t="s">
        <v>37</v>
      </c>
      <c r="B48" s="96"/>
      <c r="C48" s="96"/>
      <c r="D48" s="112">
        <v>0.9</v>
      </c>
      <c r="E48" s="112"/>
      <c r="F48" s="112">
        <v>0.9</v>
      </c>
      <c r="G48" s="112"/>
      <c r="H48" s="112">
        <f t="shared" si="5"/>
        <v>0</v>
      </c>
      <c r="I48" s="112"/>
      <c r="J48" s="83">
        <f t="shared" si="4"/>
        <v>0</v>
      </c>
    </row>
    <row r="49" spans="1:10" hidden="1" x14ac:dyDescent="0.2">
      <c r="A49" s="111" t="s">
        <v>38</v>
      </c>
      <c r="B49" s="96"/>
      <c r="C49" s="96"/>
      <c r="D49" s="112">
        <v>0</v>
      </c>
      <c r="E49" s="112"/>
      <c r="F49" s="112">
        <v>0</v>
      </c>
      <c r="G49" s="112"/>
      <c r="H49" s="112">
        <f>D49-F49</f>
        <v>0</v>
      </c>
      <c r="I49" s="112"/>
      <c r="J49" s="83" t="e">
        <f t="shared" si="4"/>
        <v>#DIV/0!</v>
      </c>
    </row>
    <row r="50" spans="1:10" hidden="1" x14ac:dyDescent="0.2">
      <c r="A50" s="111" t="s">
        <v>39</v>
      </c>
      <c r="B50" s="96"/>
      <c r="C50" s="96"/>
      <c r="D50" s="108">
        <f>SUM(D51:D52)</f>
        <v>3551</v>
      </c>
      <c r="E50" s="112"/>
      <c r="F50" s="108">
        <f>SUM(F51:F52)</f>
        <v>3039.9</v>
      </c>
      <c r="G50" s="112"/>
      <c r="H50" s="108">
        <f>SUM(H51:H52)</f>
        <v>511.09999999999991</v>
      </c>
      <c r="I50" s="112"/>
      <c r="J50" s="83">
        <f t="shared" si="4"/>
        <v>16.813053060955948</v>
      </c>
    </row>
    <row r="51" spans="1:10" hidden="1" x14ac:dyDescent="0.2">
      <c r="A51" s="111" t="s">
        <v>75</v>
      </c>
      <c r="B51" s="96"/>
      <c r="C51" s="96"/>
      <c r="D51" s="112">
        <v>0</v>
      </c>
      <c r="E51" s="112"/>
      <c r="F51" s="112">
        <v>0</v>
      </c>
      <c r="G51" s="112"/>
      <c r="H51" s="112">
        <f>D51-F51</f>
        <v>0</v>
      </c>
      <c r="I51" s="112"/>
      <c r="J51" s="83" t="e">
        <f t="shared" si="4"/>
        <v>#DIV/0!</v>
      </c>
    </row>
    <row r="52" spans="1:10" hidden="1" x14ac:dyDescent="0.2">
      <c r="A52" s="143" t="s">
        <v>39</v>
      </c>
      <c r="B52" s="94"/>
      <c r="C52" s="94"/>
      <c r="D52" s="144">
        <f>SUM(D53:D54)</f>
        <v>3551</v>
      </c>
      <c r="E52" s="115"/>
      <c r="F52" s="144">
        <f>SUM(F53:F54)</f>
        <v>3039.9</v>
      </c>
      <c r="G52" s="115">
        <f t="shared" ref="G52:I52" si="6">SUM(G53:G54)</f>
        <v>0</v>
      </c>
      <c r="H52" s="144">
        <f>SUM(D52-F52)</f>
        <v>511.09999999999991</v>
      </c>
      <c r="I52" s="115">
        <f t="shared" si="6"/>
        <v>7488</v>
      </c>
      <c r="J52" s="83">
        <f t="shared" si="4"/>
        <v>16.813053060955948</v>
      </c>
    </row>
    <row r="53" spans="1:10" hidden="1" x14ac:dyDescent="0.2">
      <c r="A53" s="111" t="s">
        <v>75</v>
      </c>
      <c r="B53" s="94"/>
      <c r="C53" s="94"/>
      <c r="D53" s="112">
        <v>0</v>
      </c>
      <c r="E53" s="115"/>
      <c r="F53" s="112">
        <v>0</v>
      </c>
      <c r="G53" s="112"/>
      <c r="H53" s="112">
        <f>D53-F53</f>
        <v>0</v>
      </c>
      <c r="I53" s="112">
        <v>3744</v>
      </c>
      <c r="J53" s="83" t="e">
        <f t="shared" si="4"/>
        <v>#DIV/0!</v>
      </c>
    </row>
    <row r="54" spans="1:10" s="202" customFormat="1" x14ac:dyDescent="0.2">
      <c r="A54" s="143" t="s">
        <v>41</v>
      </c>
      <c r="B54" s="201"/>
      <c r="C54" s="201"/>
      <c r="D54" s="115">
        <v>3551</v>
      </c>
      <c r="E54" s="115"/>
      <c r="F54" s="115">
        <v>3039.9</v>
      </c>
      <c r="G54" s="115"/>
      <c r="H54" s="144">
        <f>SUM(D54-F54)</f>
        <v>511.09999999999991</v>
      </c>
      <c r="I54" s="115">
        <v>3744</v>
      </c>
      <c r="J54" s="83">
        <f t="shared" si="4"/>
        <v>16.813053060955948</v>
      </c>
    </row>
    <row r="55" spans="1:10" ht="13.5" thickBot="1" x14ac:dyDescent="0.25">
      <c r="A55" s="111" t="s">
        <v>42</v>
      </c>
      <c r="B55" s="96"/>
      <c r="C55" s="96"/>
      <c r="D55" s="114">
        <f>D42+D45+D46+D47+D48+D49+D50</f>
        <v>72306.100000000006</v>
      </c>
      <c r="E55" s="114"/>
      <c r="F55" s="114">
        <f>F42+F45+F46+F47+F48+F49+F50</f>
        <v>71546.5</v>
      </c>
      <c r="G55" s="115"/>
      <c r="H55" s="114">
        <f>H42+H45+H46+H47+H48+H49+H50</f>
        <v>759.59999999999991</v>
      </c>
      <c r="I55" s="121"/>
      <c r="J55" s="116">
        <f>H55/F55*100</f>
        <v>1.0616871545079074</v>
      </c>
    </row>
    <row r="56" spans="1:10" ht="8.4499999999999993" customHeight="1" thickTop="1" x14ac:dyDescent="0.25">
      <c r="A56" s="111"/>
      <c r="B56" s="96"/>
      <c r="C56" s="96"/>
      <c r="D56" s="19"/>
      <c r="E56" s="117"/>
      <c r="F56" s="19"/>
      <c r="G56" s="117"/>
      <c r="H56" s="117"/>
      <c r="I56" s="117"/>
      <c r="J56" s="118"/>
    </row>
    <row r="57" spans="1:10" ht="13.5" thickBot="1" x14ac:dyDescent="0.25">
      <c r="A57" s="143" t="s">
        <v>43</v>
      </c>
      <c r="B57" s="96"/>
      <c r="C57" s="96"/>
      <c r="D57" s="122">
        <f>D37+D55</f>
        <v>381036.9</v>
      </c>
      <c r="E57" s="115"/>
      <c r="F57" s="122">
        <f>F37+F55</f>
        <v>378524.8</v>
      </c>
      <c r="G57" s="115"/>
      <c r="H57" s="123">
        <f>D57-F57</f>
        <v>2512.1000000000349</v>
      </c>
      <c r="I57" s="121"/>
      <c r="J57" s="124">
        <f>H57/F57*100</f>
        <v>0.66365532720710374</v>
      </c>
    </row>
    <row r="58" spans="1:10" ht="8.4499999999999993" customHeight="1" thickTop="1" x14ac:dyDescent="0.25">
      <c r="A58" s="111" t="s">
        <v>2</v>
      </c>
      <c r="B58" s="96"/>
      <c r="C58" s="96"/>
      <c r="D58" s="19"/>
      <c r="E58" s="117"/>
      <c r="F58" s="19"/>
      <c r="G58" s="117"/>
      <c r="H58" s="117"/>
      <c r="I58" s="117"/>
      <c r="J58" s="118"/>
    </row>
    <row r="59" spans="1:10" ht="7.15" customHeight="1" x14ac:dyDescent="0.25">
      <c r="A59" s="111"/>
      <c r="B59" s="96"/>
      <c r="C59" s="96"/>
      <c r="D59" s="19"/>
      <c r="E59" s="117"/>
      <c r="F59" s="19"/>
      <c r="G59" s="117"/>
      <c r="H59" s="117"/>
      <c r="I59" s="117"/>
      <c r="J59" s="118"/>
    </row>
    <row r="60" spans="1:10" ht="6.6" customHeight="1" thickBot="1" x14ac:dyDescent="0.3">
      <c r="A60" s="125"/>
      <c r="B60" s="126"/>
      <c r="C60" s="126"/>
      <c r="D60" s="127" t="s">
        <v>2</v>
      </c>
      <c r="E60" s="128"/>
      <c r="F60" s="127" t="s">
        <v>2</v>
      </c>
      <c r="G60" s="128"/>
      <c r="H60" s="129"/>
      <c r="I60" s="129"/>
      <c r="J60" s="130"/>
    </row>
    <row r="61" spans="1:10" ht="4.1500000000000004" customHeight="1" thickTop="1" x14ac:dyDescent="0.2">
      <c r="A61" s="93" t="s">
        <v>2</v>
      </c>
      <c r="B61" s="94"/>
      <c r="C61" s="94"/>
      <c r="D61" s="117"/>
      <c r="E61" s="117"/>
      <c r="F61" s="117"/>
      <c r="G61" s="117"/>
      <c r="H61" s="117"/>
      <c r="I61" s="117"/>
      <c r="J61" s="118"/>
    </row>
  </sheetData>
  <mergeCells count="4">
    <mergeCell ref="A1:J1"/>
    <mergeCell ref="A2:J2"/>
    <mergeCell ref="A3:J3"/>
    <mergeCell ref="A4:J4"/>
  </mergeCells>
  <pageMargins left="0.74803149606299213" right="0.74803149606299213" top="0.98425196850393704" bottom="0.98425196850393704" header="0.51181102362204722" footer="0.51181102362204722"/>
  <pageSetup scale="86" fitToHeight="0" orientation="portrait" r:id="rId1"/>
  <headerFooter alignWithMargins="0">
    <oddFooter>&amp;LMCASTANEDA/DCONT/GPI&amp;RPagina 4</oddFooter>
  </headerFooter>
  <ignoredErrors>
    <ignoredError sqref="D28:E28 H28:H43 G55:H58 D42 H45:H49 H54 G44 G45:G49 G50:G53 G54 G28:G43 F44 F28:F43 F54 F50:F53 F45:F4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topLeftCell="A17" zoomScale="90" zoomScaleNormal="90" zoomScaleSheetLayoutView="90" workbookViewId="0">
      <selection activeCell="D55" sqref="D55"/>
    </sheetView>
  </sheetViews>
  <sheetFormatPr baseColWidth="10" defaultRowHeight="12.75" x14ac:dyDescent="0.2"/>
  <cols>
    <col min="1" max="1" width="57.28515625" style="131" customWidth="1"/>
    <col min="2" max="2" width="12.42578125" style="131" customWidth="1"/>
    <col min="3" max="3" width="2" style="131" customWidth="1"/>
    <col min="4" max="4" width="12.42578125" style="131" customWidth="1"/>
    <col min="5" max="5" width="0.5703125" style="131" customWidth="1"/>
    <col min="6" max="6" width="14.42578125" style="131" customWidth="1"/>
    <col min="7" max="7" width="0.5703125" style="131" customWidth="1"/>
    <col min="8" max="8" width="10" style="131" bestFit="1" customWidth="1"/>
    <col min="9" max="252" width="11.42578125" style="40"/>
    <col min="253" max="253" width="57.28515625" style="40" customWidth="1"/>
    <col min="254" max="254" width="12.42578125" style="40" customWidth="1"/>
    <col min="255" max="255" width="2" style="40" customWidth="1"/>
    <col min="256" max="256" width="12.42578125" style="40" customWidth="1"/>
    <col min="257" max="257" width="0.5703125" style="40" customWidth="1"/>
    <col min="258" max="258" width="14.42578125" style="40" customWidth="1"/>
    <col min="259" max="259" width="0.5703125" style="40" customWidth="1"/>
    <col min="260" max="260" width="9.42578125" style="40" customWidth="1"/>
    <col min="261" max="508" width="11.42578125" style="40"/>
    <col min="509" max="509" width="57.28515625" style="40" customWidth="1"/>
    <col min="510" max="510" width="12.42578125" style="40" customWidth="1"/>
    <col min="511" max="511" width="2" style="40" customWidth="1"/>
    <col min="512" max="512" width="12.42578125" style="40" customWidth="1"/>
    <col min="513" max="513" width="0.5703125" style="40" customWidth="1"/>
    <col min="514" max="514" width="14.42578125" style="40" customWidth="1"/>
    <col min="515" max="515" width="0.5703125" style="40" customWidth="1"/>
    <col min="516" max="516" width="9.42578125" style="40" customWidth="1"/>
    <col min="517" max="764" width="11.42578125" style="40"/>
    <col min="765" max="765" width="57.28515625" style="40" customWidth="1"/>
    <col min="766" max="766" width="12.42578125" style="40" customWidth="1"/>
    <col min="767" max="767" width="2" style="40" customWidth="1"/>
    <col min="768" max="768" width="12.42578125" style="40" customWidth="1"/>
    <col min="769" max="769" width="0.5703125" style="40" customWidth="1"/>
    <col min="770" max="770" width="14.42578125" style="40" customWidth="1"/>
    <col min="771" max="771" width="0.5703125" style="40" customWidth="1"/>
    <col min="772" max="772" width="9.42578125" style="40" customWidth="1"/>
    <col min="773" max="1020" width="11.42578125" style="40"/>
    <col min="1021" max="1021" width="57.28515625" style="40" customWidth="1"/>
    <col min="1022" max="1022" width="12.42578125" style="40" customWidth="1"/>
    <col min="1023" max="1023" width="2" style="40" customWidth="1"/>
    <col min="1024" max="1024" width="12.42578125" style="40" customWidth="1"/>
    <col min="1025" max="1025" width="0.5703125" style="40" customWidth="1"/>
    <col min="1026" max="1026" width="14.42578125" style="40" customWidth="1"/>
    <col min="1027" max="1027" width="0.5703125" style="40" customWidth="1"/>
    <col min="1028" max="1028" width="9.42578125" style="40" customWidth="1"/>
    <col min="1029" max="1276" width="11.42578125" style="40"/>
    <col min="1277" max="1277" width="57.28515625" style="40" customWidth="1"/>
    <col min="1278" max="1278" width="12.42578125" style="40" customWidth="1"/>
    <col min="1279" max="1279" width="2" style="40" customWidth="1"/>
    <col min="1280" max="1280" width="12.42578125" style="40" customWidth="1"/>
    <col min="1281" max="1281" width="0.5703125" style="40" customWidth="1"/>
    <col min="1282" max="1282" width="14.42578125" style="40" customWidth="1"/>
    <col min="1283" max="1283" width="0.5703125" style="40" customWidth="1"/>
    <col min="1284" max="1284" width="9.42578125" style="40" customWidth="1"/>
    <col min="1285" max="1532" width="11.42578125" style="40"/>
    <col min="1533" max="1533" width="57.28515625" style="40" customWidth="1"/>
    <col min="1534" max="1534" width="12.42578125" style="40" customWidth="1"/>
    <col min="1535" max="1535" width="2" style="40" customWidth="1"/>
    <col min="1536" max="1536" width="12.42578125" style="40" customWidth="1"/>
    <col min="1537" max="1537" width="0.5703125" style="40" customWidth="1"/>
    <col min="1538" max="1538" width="14.42578125" style="40" customWidth="1"/>
    <col min="1539" max="1539" width="0.5703125" style="40" customWidth="1"/>
    <col min="1540" max="1540" width="9.42578125" style="40" customWidth="1"/>
    <col min="1541" max="1788" width="11.42578125" style="40"/>
    <col min="1789" max="1789" width="57.28515625" style="40" customWidth="1"/>
    <col min="1790" max="1790" width="12.42578125" style="40" customWidth="1"/>
    <col min="1791" max="1791" width="2" style="40" customWidth="1"/>
    <col min="1792" max="1792" width="12.42578125" style="40" customWidth="1"/>
    <col min="1793" max="1793" width="0.5703125" style="40" customWidth="1"/>
    <col min="1794" max="1794" width="14.42578125" style="40" customWidth="1"/>
    <col min="1795" max="1795" width="0.5703125" style="40" customWidth="1"/>
    <col min="1796" max="1796" width="9.42578125" style="40" customWidth="1"/>
    <col min="1797" max="2044" width="11.42578125" style="40"/>
    <col min="2045" max="2045" width="57.28515625" style="40" customWidth="1"/>
    <col min="2046" max="2046" width="12.42578125" style="40" customWidth="1"/>
    <col min="2047" max="2047" width="2" style="40" customWidth="1"/>
    <col min="2048" max="2048" width="12.42578125" style="40" customWidth="1"/>
    <col min="2049" max="2049" width="0.5703125" style="40" customWidth="1"/>
    <col min="2050" max="2050" width="14.42578125" style="40" customWidth="1"/>
    <col min="2051" max="2051" width="0.5703125" style="40" customWidth="1"/>
    <col min="2052" max="2052" width="9.42578125" style="40" customWidth="1"/>
    <col min="2053" max="2300" width="11.42578125" style="40"/>
    <col min="2301" max="2301" width="57.28515625" style="40" customWidth="1"/>
    <col min="2302" max="2302" width="12.42578125" style="40" customWidth="1"/>
    <col min="2303" max="2303" width="2" style="40" customWidth="1"/>
    <col min="2304" max="2304" width="12.42578125" style="40" customWidth="1"/>
    <col min="2305" max="2305" width="0.5703125" style="40" customWidth="1"/>
    <col min="2306" max="2306" width="14.42578125" style="40" customWidth="1"/>
    <col min="2307" max="2307" width="0.5703125" style="40" customWidth="1"/>
    <col min="2308" max="2308" width="9.42578125" style="40" customWidth="1"/>
    <col min="2309" max="2556" width="11.42578125" style="40"/>
    <col min="2557" max="2557" width="57.28515625" style="40" customWidth="1"/>
    <col min="2558" max="2558" width="12.42578125" style="40" customWidth="1"/>
    <col min="2559" max="2559" width="2" style="40" customWidth="1"/>
    <col min="2560" max="2560" width="12.42578125" style="40" customWidth="1"/>
    <col min="2561" max="2561" width="0.5703125" style="40" customWidth="1"/>
    <col min="2562" max="2562" width="14.42578125" style="40" customWidth="1"/>
    <col min="2563" max="2563" width="0.5703125" style="40" customWidth="1"/>
    <col min="2564" max="2564" width="9.42578125" style="40" customWidth="1"/>
    <col min="2565" max="2812" width="11.42578125" style="40"/>
    <col min="2813" max="2813" width="57.28515625" style="40" customWidth="1"/>
    <col min="2814" max="2814" width="12.42578125" style="40" customWidth="1"/>
    <col min="2815" max="2815" width="2" style="40" customWidth="1"/>
    <col min="2816" max="2816" width="12.42578125" style="40" customWidth="1"/>
    <col min="2817" max="2817" width="0.5703125" style="40" customWidth="1"/>
    <col min="2818" max="2818" width="14.42578125" style="40" customWidth="1"/>
    <col min="2819" max="2819" width="0.5703125" style="40" customWidth="1"/>
    <col min="2820" max="2820" width="9.42578125" style="40" customWidth="1"/>
    <col min="2821" max="3068" width="11.42578125" style="40"/>
    <col min="3069" max="3069" width="57.28515625" style="40" customWidth="1"/>
    <col min="3070" max="3070" width="12.42578125" style="40" customWidth="1"/>
    <col min="3071" max="3071" width="2" style="40" customWidth="1"/>
    <col min="3072" max="3072" width="12.42578125" style="40" customWidth="1"/>
    <col min="3073" max="3073" width="0.5703125" style="40" customWidth="1"/>
    <col min="3074" max="3074" width="14.42578125" style="40" customWidth="1"/>
    <col min="3075" max="3075" width="0.5703125" style="40" customWidth="1"/>
    <col min="3076" max="3076" width="9.42578125" style="40" customWidth="1"/>
    <col min="3077" max="3324" width="11.42578125" style="40"/>
    <col min="3325" max="3325" width="57.28515625" style="40" customWidth="1"/>
    <col min="3326" max="3326" width="12.42578125" style="40" customWidth="1"/>
    <col min="3327" max="3327" width="2" style="40" customWidth="1"/>
    <col min="3328" max="3328" width="12.42578125" style="40" customWidth="1"/>
    <col min="3329" max="3329" width="0.5703125" style="40" customWidth="1"/>
    <col min="3330" max="3330" width="14.42578125" style="40" customWidth="1"/>
    <col min="3331" max="3331" width="0.5703125" style="40" customWidth="1"/>
    <col min="3332" max="3332" width="9.42578125" style="40" customWidth="1"/>
    <col min="3333" max="3580" width="11.42578125" style="40"/>
    <col min="3581" max="3581" width="57.28515625" style="40" customWidth="1"/>
    <col min="3582" max="3582" width="12.42578125" style="40" customWidth="1"/>
    <col min="3583" max="3583" width="2" style="40" customWidth="1"/>
    <col min="3584" max="3584" width="12.42578125" style="40" customWidth="1"/>
    <col min="3585" max="3585" width="0.5703125" style="40" customWidth="1"/>
    <col min="3586" max="3586" width="14.42578125" style="40" customWidth="1"/>
    <col min="3587" max="3587" width="0.5703125" style="40" customWidth="1"/>
    <col min="3588" max="3588" width="9.42578125" style="40" customWidth="1"/>
    <col min="3589" max="3836" width="11.42578125" style="40"/>
    <col min="3837" max="3837" width="57.28515625" style="40" customWidth="1"/>
    <col min="3838" max="3838" width="12.42578125" style="40" customWidth="1"/>
    <col min="3839" max="3839" width="2" style="40" customWidth="1"/>
    <col min="3840" max="3840" width="12.42578125" style="40" customWidth="1"/>
    <col min="3841" max="3841" width="0.5703125" style="40" customWidth="1"/>
    <col min="3842" max="3842" width="14.42578125" style="40" customWidth="1"/>
    <col min="3843" max="3843" width="0.5703125" style="40" customWidth="1"/>
    <col min="3844" max="3844" width="9.42578125" style="40" customWidth="1"/>
    <col min="3845" max="4092" width="11.42578125" style="40"/>
    <col min="4093" max="4093" width="57.28515625" style="40" customWidth="1"/>
    <col min="4094" max="4094" width="12.42578125" style="40" customWidth="1"/>
    <col min="4095" max="4095" width="2" style="40" customWidth="1"/>
    <col min="4096" max="4096" width="12.42578125" style="40" customWidth="1"/>
    <col min="4097" max="4097" width="0.5703125" style="40" customWidth="1"/>
    <col min="4098" max="4098" width="14.42578125" style="40" customWidth="1"/>
    <col min="4099" max="4099" width="0.5703125" style="40" customWidth="1"/>
    <col min="4100" max="4100" width="9.42578125" style="40" customWidth="1"/>
    <col min="4101" max="4348" width="11.42578125" style="40"/>
    <col min="4349" max="4349" width="57.28515625" style="40" customWidth="1"/>
    <col min="4350" max="4350" width="12.42578125" style="40" customWidth="1"/>
    <col min="4351" max="4351" width="2" style="40" customWidth="1"/>
    <col min="4352" max="4352" width="12.42578125" style="40" customWidth="1"/>
    <col min="4353" max="4353" width="0.5703125" style="40" customWidth="1"/>
    <col min="4354" max="4354" width="14.42578125" style="40" customWidth="1"/>
    <col min="4355" max="4355" width="0.5703125" style="40" customWidth="1"/>
    <col min="4356" max="4356" width="9.42578125" style="40" customWidth="1"/>
    <col min="4357" max="4604" width="11.42578125" style="40"/>
    <col min="4605" max="4605" width="57.28515625" style="40" customWidth="1"/>
    <col min="4606" max="4606" width="12.42578125" style="40" customWidth="1"/>
    <col min="4607" max="4607" width="2" style="40" customWidth="1"/>
    <col min="4608" max="4608" width="12.42578125" style="40" customWidth="1"/>
    <col min="4609" max="4609" width="0.5703125" style="40" customWidth="1"/>
    <col min="4610" max="4610" width="14.42578125" style="40" customWidth="1"/>
    <col min="4611" max="4611" width="0.5703125" style="40" customWidth="1"/>
    <col min="4612" max="4612" width="9.42578125" style="40" customWidth="1"/>
    <col min="4613" max="4860" width="11.42578125" style="40"/>
    <col min="4861" max="4861" width="57.28515625" style="40" customWidth="1"/>
    <col min="4862" max="4862" width="12.42578125" style="40" customWidth="1"/>
    <col min="4863" max="4863" width="2" style="40" customWidth="1"/>
    <col min="4864" max="4864" width="12.42578125" style="40" customWidth="1"/>
    <col min="4865" max="4865" width="0.5703125" style="40" customWidth="1"/>
    <col min="4866" max="4866" width="14.42578125" style="40" customWidth="1"/>
    <col min="4867" max="4867" width="0.5703125" style="40" customWidth="1"/>
    <col min="4868" max="4868" width="9.42578125" style="40" customWidth="1"/>
    <col min="4869" max="5116" width="11.42578125" style="40"/>
    <col min="5117" max="5117" width="57.28515625" style="40" customWidth="1"/>
    <col min="5118" max="5118" width="12.42578125" style="40" customWidth="1"/>
    <col min="5119" max="5119" width="2" style="40" customWidth="1"/>
    <col min="5120" max="5120" width="12.42578125" style="40" customWidth="1"/>
    <col min="5121" max="5121" width="0.5703125" style="40" customWidth="1"/>
    <col min="5122" max="5122" width="14.42578125" style="40" customWidth="1"/>
    <col min="5123" max="5123" width="0.5703125" style="40" customWidth="1"/>
    <col min="5124" max="5124" width="9.42578125" style="40" customWidth="1"/>
    <col min="5125" max="5372" width="11.42578125" style="40"/>
    <col min="5373" max="5373" width="57.28515625" style="40" customWidth="1"/>
    <col min="5374" max="5374" width="12.42578125" style="40" customWidth="1"/>
    <col min="5375" max="5375" width="2" style="40" customWidth="1"/>
    <col min="5376" max="5376" width="12.42578125" style="40" customWidth="1"/>
    <col min="5377" max="5377" width="0.5703125" style="40" customWidth="1"/>
    <col min="5378" max="5378" width="14.42578125" style="40" customWidth="1"/>
    <col min="5379" max="5379" width="0.5703125" style="40" customWidth="1"/>
    <col min="5380" max="5380" width="9.42578125" style="40" customWidth="1"/>
    <col min="5381" max="5628" width="11.42578125" style="40"/>
    <col min="5629" max="5629" width="57.28515625" style="40" customWidth="1"/>
    <col min="5630" max="5630" width="12.42578125" style="40" customWidth="1"/>
    <col min="5631" max="5631" width="2" style="40" customWidth="1"/>
    <col min="5632" max="5632" width="12.42578125" style="40" customWidth="1"/>
    <col min="5633" max="5633" width="0.5703125" style="40" customWidth="1"/>
    <col min="5634" max="5634" width="14.42578125" style="40" customWidth="1"/>
    <col min="5635" max="5635" width="0.5703125" style="40" customWidth="1"/>
    <col min="5636" max="5636" width="9.42578125" style="40" customWidth="1"/>
    <col min="5637" max="5884" width="11.42578125" style="40"/>
    <col min="5885" max="5885" width="57.28515625" style="40" customWidth="1"/>
    <col min="5886" max="5886" width="12.42578125" style="40" customWidth="1"/>
    <col min="5887" max="5887" width="2" style="40" customWidth="1"/>
    <col min="5888" max="5888" width="12.42578125" style="40" customWidth="1"/>
    <col min="5889" max="5889" width="0.5703125" style="40" customWidth="1"/>
    <col min="5890" max="5890" width="14.42578125" style="40" customWidth="1"/>
    <col min="5891" max="5891" width="0.5703125" style="40" customWidth="1"/>
    <col min="5892" max="5892" width="9.42578125" style="40" customWidth="1"/>
    <col min="5893" max="6140" width="11.42578125" style="40"/>
    <col min="6141" max="6141" width="57.28515625" style="40" customWidth="1"/>
    <col min="6142" max="6142" width="12.42578125" style="40" customWidth="1"/>
    <col min="6143" max="6143" width="2" style="40" customWidth="1"/>
    <col min="6144" max="6144" width="12.42578125" style="40" customWidth="1"/>
    <col min="6145" max="6145" width="0.5703125" style="40" customWidth="1"/>
    <col min="6146" max="6146" width="14.42578125" style="40" customWidth="1"/>
    <col min="6147" max="6147" width="0.5703125" style="40" customWidth="1"/>
    <col min="6148" max="6148" width="9.42578125" style="40" customWidth="1"/>
    <col min="6149" max="6396" width="11.42578125" style="40"/>
    <col min="6397" max="6397" width="57.28515625" style="40" customWidth="1"/>
    <col min="6398" max="6398" width="12.42578125" style="40" customWidth="1"/>
    <col min="6399" max="6399" width="2" style="40" customWidth="1"/>
    <col min="6400" max="6400" width="12.42578125" style="40" customWidth="1"/>
    <col min="6401" max="6401" width="0.5703125" style="40" customWidth="1"/>
    <col min="6402" max="6402" width="14.42578125" style="40" customWidth="1"/>
    <col min="6403" max="6403" width="0.5703125" style="40" customWidth="1"/>
    <col min="6404" max="6404" width="9.42578125" style="40" customWidth="1"/>
    <col min="6405" max="6652" width="11.42578125" style="40"/>
    <col min="6653" max="6653" width="57.28515625" style="40" customWidth="1"/>
    <col min="6654" max="6654" width="12.42578125" style="40" customWidth="1"/>
    <col min="6655" max="6655" width="2" style="40" customWidth="1"/>
    <col min="6656" max="6656" width="12.42578125" style="40" customWidth="1"/>
    <col min="6657" max="6657" width="0.5703125" style="40" customWidth="1"/>
    <col min="6658" max="6658" width="14.42578125" style="40" customWidth="1"/>
    <col min="6659" max="6659" width="0.5703125" style="40" customWidth="1"/>
    <col min="6660" max="6660" width="9.42578125" style="40" customWidth="1"/>
    <col min="6661" max="6908" width="11.42578125" style="40"/>
    <col min="6909" max="6909" width="57.28515625" style="40" customWidth="1"/>
    <col min="6910" max="6910" width="12.42578125" style="40" customWidth="1"/>
    <col min="6911" max="6911" width="2" style="40" customWidth="1"/>
    <col min="6912" max="6912" width="12.42578125" style="40" customWidth="1"/>
    <col min="6913" max="6913" width="0.5703125" style="40" customWidth="1"/>
    <col min="6914" max="6914" width="14.42578125" style="40" customWidth="1"/>
    <col min="6915" max="6915" width="0.5703125" style="40" customWidth="1"/>
    <col min="6916" max="6916" width="9.42578125" style="40" customWidth="1"/>
    <col min="6917" max="7164" width="11.42578125" style="40"/>
    <col min="7165" max="7165" width="57.28515625" style="40" customWidth="1"/>
    <col min="7166" max="7166" width="12.42578125" style="40" customWidth="1"/>
    <col min="7167" max="7167" width="2" style="40" customWidth="1"/>
    <col min="7168" max="7168" width="12.42578125" style="40" customWidth="1"/>
    <col min="7169" max="7169" width="0.5703125" style="40" customWidth="1"/>
    <col min="7170" max="7170" width="14.42578125" style="40" customWidth="1"/>
    <col min="7171" max="7171" width="0.5703125" style="40" customWidth="1"/>
    <col min="7172" max="7172" width="9.42578125" style="40" customWidth="1"/>
    <col min="7173" max="7420" width="11.42578125" style="40"/>
    <col min="7421" max="7421" width="57.28515625" style="40" customWidth="1"/>
    <col min="7422" max="7422" width="12.42578125" style="40" customWidth="1"/>
    <col min="7423" max="7423" width="2" style="40" customWidth="1"/>
    <col min="7424" max="7424" width="12.42578125" style="40" customWidth="1"/>
    <col min="7425" max="7425" width="0.5703125" style="40" customWidth="1"/>
    <col min="7426" max="7426" width="14.42578125" style="40" customWidth="1"/>
    <col min="7427" max="7427" width="0.5703125" style="40" customWidth="1"/>
    <col min="7428" max="7428" width="9.42578125" style="40" customWidth="1"/>
    <col min="7429" max="7676" width="11.42578125" style="40"/>
    <col min="7677" max="7677" width="57.28515625" style="40" customWidth="1"/>
    <col min="7678" max="7678" width="12.42578125" style="40" customWidth="1"/>
    <col min="7679" max="7679" width="2" style="40" customWidth="1"/>
    <col min="7680" max="7680" width="12.42578125" style="40" customWidth="1"/>
    <col min="7681" max="7681" width="0.5703125" style="40" customWidth="1"/>
    <col min="7682" max="7682" width="14.42578125" style="40" customWidth="1"/>
    <col min="7683" max="7683" width="0.5703125" style="40" customWidth="1"/>
    <col min="7684" max="7684" width="9.42578125" style="40" customWidth="1"/>
    <col min="7685" max="7932" width="11.42578125" style="40"/>
    <col min="7933" max="7933" width="57.28515625" style="40" customWidth="1"/>
    <col min="7934" max="7934" width="12.42578125" style="40" customWidth="1"/>
    <col min="7935" max="7935" width="2" style="40" customWidth="1"/>
    <col min="7936" max="7936" width="12.42578125" style="40" customWidth="1"/>
    <col min="7937" max="7937" width="0.5703125" style="40" customWidth="1"/>
    <col min="7938" max="7938" width="14.42578125" style="40" customWidth="1"/>
    <col min="7939" max="7939" width="0.5703125" style="40" customWidth="1"/>
    <col min="7940" max="7940" width="9.42578125" style="40" customWidth="1"/>
    <col min="7941" max="8188" width="11.42578125" style="40"/>
    <col min="8189" max="8189" width="57.28515625" style="40" customWidth="1"/>
    <col min="8190" max="8190" width="12.42578125" style="40" customWidth="1"/>
    <col min="8191" max="8191" width="2" style="40" customWidth="1"/>
    <col min="8192" max="8192" width="12.42578125" style="40" customWidth="1"/>
    <col min="8193" max="8193" width="0.5703125" style="40" customWidth="1"/>
    <col min="8194" max="8194" width="14.42578125" style="40" customWidth="1"/>
    <col min="8195" max="8195" width="0.5703125" style="40" customWidth="1"/>
    <col min="8196" max="8196" width="9.42578125" style="40" customWidth="1"/>
    <col min="8197" max="8444" width="11.42578125" style="40"/>
    <col min="8445" max="8445" width="57.28515625" style="40" customWidth="1"/>
    <col min="8446" max="8446" width="12.42578125" style="40" customWidth="1"/>
    <col min="8447" max="8447" width="2" style="40" customWidth="1"/>
    <col min="8448" max="8448" width="12.42578125" style="40" customWidth="1"/>
    <col min="8449" max="8449" width="0.5703125" style="40" customWidth="1"/>
    <col min="8450" max="8450" width="14.42578125" style="40" customWidth="1"/>
    <col min="8451" max="8451" width="0.5703125" style="40" customWidth="1"/>
    <col min="8452" max="8452" width="9.42578125" style="40" customWidth="1"/>
    <col min="8453" max="8700" width="11.42578125" style="40"/>
    <col min="8701" max="8701" width="57.28515625" style="40" customWidth="1"/>
    <col min="8702" max="8702" width="12.42578125" style="40" customWidth="1"/>
    <col min="8703" max="8703" width="2" style="40" customWidth="1"/>
    <col min="8704" max="8704" width="12.42578125" style="40" customWidth="1"/>
    <col min="8705" max="8705" width="0.5703125" style="40" customWidth="1"/>
    <col min="8706" max="8706" width="14.42578125" style="40" customWidth="1"/>
    <col min="8707" max="8707" width="0.5703125" style="40" customWidth="1"/>
    <col min="8708" max="8708" width="9.42578125" style="40" customWidth="1"/>
    <col min="8709" max="8956" width="11.42578125" style="40"/>
    <col min="8957" max="8957" width="57.28515625" style="40" customWidth="1"/>
    <col min="8958" max="8958" width="12.42578125" style="40" customWidth="1"/>
    <col min="8959" max="8959" width="2" style="40" customWidth="1"/>
    <col min="8960" max="8960" width="12.42578125" style="40" customWidth="1"/>
    <col min="8961" max="8961" width="0.5703125" style="40" customWidth="1"/>
    <col min="8962" max="8962" width="14.42578125" style="40" customWidth="1"/>
    <col min="8963" max="8963" width="0.5703125" style="40" customWidth="1"/>
    <col min="8964" max="8964" width="9.42578125" style="40" customWidth="1"/>
    <col min="8965" max="9212" width="11.42578125" style="40"/>
    <col min="9213" max="9213" width="57.28515625" style="40" customWidth="1"/>
    <col min="9214" max="9214" width="12.42578125" style="40" customWidth="1"/>
    <col min="9215" max="9215" width="2" style="40" customWidth="1"/>
    <col min="9216" max="9216" width="12.42578125" style="40" customWidth="1"/>
    <col min="9217" max="9217" width="0.5703125" style="40" customWidth="1"/>
    <col min="9218" max="9218" width="14.42578125" style="40" customWidth="1"/>
    <col min="9219" max="9219" width="0.5703125" style="40" customWidth="1"/>
    <col min="9220" max="9220" width="9.42578125" style="40" customWidth="1"/>
    <col min="9221" max="9468" width="11.42578125" style="40"/>
    <col min="9469" max="9469" width="57.28515625" style="40" customWidth="1"/>
    <col min="9470" max="9470" width="12.42578125" style="40" customWidth="1"/>
    <col min="9471" max="9471" width="2" style="40" customWidth="1"/>
    <col min="9472" max="9472" width="12.42578125" style="40" customWidth="1"/>
    <col min="9473" max="9473" width="0.5703125" style="40" customWidth="1"/>
    <col min="9474" max="9474" width="14.42578125" style="40" customWidth="1"/>
    <col min="9475" max="9475" width="0.5703125" style="40" customWidth="1"/>
    <col min="9476" max="9476" width="9.42578125" style="40" customWidth="1"/>
    <col min="9477" max="9724" width="11.42578125" style="40"/>
    <col min="9725" max="9725" width="57.28515625" style="40" customWidth="1"/>
    <col min="9726" max="9726" width="12.42578125" style="40" customWidth="1"/>
    <col min="9727" max="9727" width="2" style="40" customWidth="1"/>
    <col min="9728" max="9728" width="12.42578125" style="40" customWidth="1"/>
    <col min="9729" max="9729" width="0.5703125" style="40" customWidth="1"/>
    <col min="9730" max="9730" width="14.42578125" style="40" customWidth="1"/>
    <col min="9731" max="9731" width="0.5703125" style="40" customWidth="1"/>
    <col min="9732" max="9732" width="9.42578125" style="40" customWidth="1"/>
    <col min="9733" max="9980" width="11.42578125" style="40"/>
    <col min="9981" max="9981" width="57.28515625" style="40" customWidth="1"/>
    <col min="9982" max="9982" width="12.42578125" style="40" customWidth="1"/>
    <col min="9983" max="9983" width="2" style="40" customWidth="1"/>
    <col min="9984" max="9984" width="12.42578125" style="40" customWidth="1"/>
    <col min="9985" max="9985" width="0.5703125" style="40" customWidth="1"/>
    <col min="9986" max="9986" width="14.42578125" style="40" customWidth="1"/>
    <col min="9987" max="9987" width="0.5703125" style="40" customWidth="1"/>
    <col min="9988" max="9988" width="9.42578125" style="40" customWidth="1"/>
    <col min="9989" max="10236" width="11.42578125" style="40"/>
    <col min="10237" max="10237" width="57.28515625" style="40" customWidth="1"/>
    <col min="10238" max="10238" width="12.42578125" style="40" customWidth="1"/>
    <col min="10239" max="10239" width="2" style="40" customWidth="1"/>
    <col min="10240" max="10240" width="12.42578125" style="40" customWidth="1"/>
    <col min="10241" max="10241" width="0.5703125" style="40" customWidth="1"/>
    <col min="10242" max="10242" width="14.42578125" style="40" customWidth="1"/>
    <col min="10243" max="10243" width="0.5703125" style="40" customWidth="1"/>
    <col min="10244" max="10244" width="9.42578125" style="40" customWidth="1"/>
    <col min="10245" max="10492" width="11.42578125" style="40"/>
    <col min="10493" max="10493" width="57.28515625" style="40" customWidth="1"/>
    <col min="10494" max="10494" width="12.42578125" style="40" customWidth="1"/>
    <col min="10495" max="10495" width="2" style="40" customWidth="1"/>
    <col min="10496" max="10496" width="12.42578125" style="40" customWidth="1"/>
    <col min="10497" max="10497" width="0.5703125" style="40" customWidth="1"/>
    <col min="10498" max="10498" width="14.42578125" style="40" customWidth="1"/>
    <col min="10499" max="10499" width="0.5703125" style="40" customWidth="1"/>
    <col min="10500" max="10500" width="9.42578125" style="40" customWidth="1"/>
    <col min="10501" max="10748" width="11.42578125" style="40"/>
    <col min="10749" max="10749" width="57.28515625" style="40" customWidth="1"/>
    <col min="10750" max="10750" width="12.42578125" style="40" customWidth="1"/>
    <col min="10751" max="10751" width="2" style="40" customWidth="1"/>
    <col min="10752" max="10752" width="12.42578125" style="40" customWidth="1"/>
    <col min="10753" max="10753" width="0.5703125" style="40" customWidth="1"/>
    <col min="10754" max="10754" width="14.42578125" style="40" customWidth="1"/>
    <col min="10755" max="10755" width="0.5703125" style="40" customWidth="1"/>
    <col min="10756" max="10756" width="9.42578125" style="40" customWidth="1"/>
    <col min="10757" max="11004" width="11.42578125" style="40"/>
    <col min="11005" max="11005" width="57.28515625" style="40" customWidth="1"/>
    <col min="11006" max="11006" width="12.42578125" style="40" customWidth="1"/>
    <col min="11007" max="11007" width="2" style="40" customWidth="1"/>
    <col min="11008" max="11008" width="12.42578125" style="40" customWidth="1"/>
    <col min="11009" max="11009" width="0.5703125" style="40" customWidth="1"/>
    <col min="11010" max="11010" width="14.42578125" style="40" customWidth="1"/>
    <col min="11011" max="11011" width="0.5703125" style="40" customWidth="1"/>
    <col min="11012" max="11012" width="9.42578125" style="40" customWidth="1"/>
    <col min="11013" max="11260" width="11.42578125" style="40"/>
    <col min="11261" max="11261" width="57.28515625" style="40" customWidth="1"/>
    <col min="11262" max="11262" width="12.42578125" style="40" customWidth="1"/>
    <col min="11263" max="11263" width="2" style="40" customWidth="1"/>
    <col min="11264" max="11264" width="12.42578125" style="40" customWidth="1"/>
    <col min="11265" max="11265" width="0.5703125" style="40" customWidth="1"/>
    <col min="11266" max="11266" width="14.42578125" style="40" customWidth="1"/>
    <col min="11267" max="11267" width="0.5703125" style="40" customWidth="1"/>
    <col min="11268" max="11268" width="9.42578125" style="40" customWidth="1"/>
    <col min="11269" max="11516" width="11.42578125" style="40"/>
    <col min="11517" max="11517" width="57.28515625" style="40" customWidth="1"/>
    <col min="11518" max="11518" width="12.42578125" style="40" customWidth="1"/>
    <col min="11519" max="11519" width="2" style="40" customWidth="1"/>
    <col min="11520" max="11520" width="12.42578125" style="40" customWidth="1"/>
    <col min="11521" max="11521" width="0.5703125" style="40" customWidth="1"/>
    <col min="11522" max="11522" width="14.42578125" style="40" customWidth="1"/>
    <col min="11523" max="11523" width="0.5703125" style="40" customWidth="1"/>
    <col min="11524" max="11524" width="9.42578125" style="40" customWidth="1"/>
    <col min="11525" max="11772" width="11.42578125" style="40"/>
    <col min="11773" max="11773" width="57.28515625" style="40" customWidth="1"/>
    <col min="11774" max="11774" width="12.42578125" style="40" customWidth="1"/>
    <col min="11775" max="11775" width="2" style="40" customWidth="1"/>
    <col min="11776" max="11776" width="12.42578125" style="40" customWidth="1"/>
    <col min="11777" max="11777" width="0.5703125" style="40" customWidth="1"/>
    <col min="11778" max="11778" width="14.42578125" style="40" customWidth="1"/>
    <col min="11779" max="11779" width="0.5703125" style="40" customWidth="1"/>
    <col min="11780" max="11780" width="9.42578125" style="40" customWidth="1"/>
    <col min="11781" max="12028" width="11.42578125" style="40"/>
    <col min="12029" max="12029" width="57.28515625" style="40" customWidth="1"/>
    <col min="12030" max="12030" width="12.42578125" style="40" customWidth="1"/>
    <col min="12031" max="12031" width="2" style="40" customWidth="1"/>
    <col min="12032" max="12032" width="12.42578125" style="40" customWidth="1"/>
    <col min="12033" max="12033" width="0.5703125" style="40" customWidth="1"/>
    <col min="12034" max="12034" width="14.42578125" style="40" customWidth="1"/>
    <col min="12035" max="12035" width="0.5703125" style="40" customWidth="1"/>
    <col min="12036" max="12036" width="9.42578125" style="40" customWidth="1"/>
    <col min="12037" max="12284" width="11.42578125" style="40"/>
    <col min="12285" max="12285" width="57.28515625" style="40" customWidth="1"/>
    <col min="12286" max="12286" width="12.42578125" style="40" customWidth="1"/>
    <col min="12287" max="12287" width="2" style="40" customWidth="1"/>
    <col min="12288" max="12288" width="12.42578125" style="40" customWidth="1"/>
    <col min="12289" max="12289" width="0.5703125" style="40" customWidth="1"/>
    <col min="12290" max="12290" width="14.42578125" style="40" customWidth="1"/>
    <col min="12291" max="12291" width="0.5703125" style="40" customWidth="1"/>
    <col min="12292" max="12292" width="9.42578125" style="40" customWidth="1"/>
    <col min="12293" max="12540" width="11.42578125" style="40"/>
    <col min="12541" max="12541" width="57.28515625" style="40" customWidth="1"/>
    <col min="12542" max="12542" width="12.42578125" style="40" customWidth="1"/>
    <col min="12543" max="12543" width="2" style="40" customWidth="1"/>
    <col min="12544" max="12544" width="12.42578125" style="40" customWidth="1"/>
    <col min="12545" max="12545" width="0.5703125" style="40" customWidth="1"/>
    <col min="12546" max="12546" width="14.42578125" style="40" customWidth="1"/>
    <col min="12547" max="12547" width="0.5703125" style="40" customWidth="1"/>
    <col min="12548" max="12548" width="9.42578125" style="40" customWidth="1"/>
    <col min="12549" max="12796" width="11.42578125" style="40"/>
    <col min="12797" max="12797" width="57.28515625" style="40" customWidth="1"/>
    <col min="12798" max="12798" width="12.42578125" style="40" customWidth="1"/>
    <col min="12799" max="12799" width="2" style="40" customWidth="1"/>
    <col min="12800" max="12800" width="12.42578125" style="40" customWidth="1"/>
    <col min="12801" max="12801" width="0.5703125" style="40" customWidth="1"/>
    <col min="12802" max="12802" width="14.42578125" style="40" customWidth="1"/>
    <col min="12803" max="12803" width="0.5703125" style="40" customWidth="1"/>
    <col min="12804" max="12804" width="9.42578125" style="40" customWidth="1"/>
    <col min="12805" max="13052" width="11.42578125" style="40"/>
    <col min="13053" max="13053" width="57.28515625" style="40" customWidth="1"/>
    <col min="13054" max="13054" width="12.42578125" style="40" customWidth="1"/>
    <col min="13055" max="13055" width="2" style="40" customWidth="1"/>
    <col min="13056" max="13056" width="12.42578125" style="40" customWidth="1"/>
    <col min="13057" max="13057" width="0.5703125" style="40" customWidth="1"/>
    <col min="13058" max="13058" width="14.42578125" style="40" customWidth="1"/>
    <col min="13059" max="13059" width="0.5703125" style="40" customWidth="1"/>
    <col min="13060" max="13060" width="9.42578125" style="40" customWidth="1"/>
    <col min="13061" max="13308" width="11.42578125" style="40"/>
    <col min="13309" max="13309" width="57.28515625" style="40" customWidth="1"/>
    <col min="13310" max="13310" width="12.42578125" style="40" customWidth="1"/>
    <col min="13311" max="13311" width="2" style="40" customWidth="1"/>
    <col min="13312" max="13312" width="12.42578125" style="40" customWidth="1"/>
    <col min="13313" max="13313" width="0.5703125" style="40" customWidth="1"/>
    <col min="13314" max="13314" width="14.42578125" style="40" customWidth="1"/>
    <col min="13315" max="13315" width="0.5703125" style="40" customWidth="1"/>
    <col min="13316" max="13316" width="9.42578125" style="40" customWidth="1"/>
    <col min="13317" max="13564" width="11.42578125" style="40"/>
    <col min="13565" max="13565" width="57.28515625" style="40" customWidth="1"/>
    <col min="13566" max="13566" width="12.42578125" style="40" customWidth="1"/>
    <col min="13567" max="13567" width="2" style="40" customWidth="1"/>
    <col min="13568" max="13568" width="12.42578125" style="40" customWidth="1"/>
    <col min="13569" max="13569" width="0.5703125" style="40" customWidth="1"/>
    <col min="13570" max="13570" width="14.42578125" style="40" customWidth="1"/>
    <col min="13571" max="13571" width="0.5703125" style="40" customWidth="1"/>
    <col min="13572" max="13572" width="9.42578125" style="40" customWidth="1"/>
    <col min="13573" max="13820" width="11.42578125" style="40"/>
    <col min="13821" max="13821" width="57.28515625" style="40" customWidth="1"/>
    <col min="13822" max="13822" width="12.42578125" style="40" customWidth="1"/>
    <col min="13823" max="13823" width="2" style="40" customWidth="1"/>
    <col min="13824" max="13824" width="12.42578125" style="40" customWidth="1"/>
    <col min="13825" max="13825" width="0.5703125" style="40" customWidth="1"/>
    <col min="13826" max="13826" width="14.42578125" style="40" customWidth="1"/>
    <col min="13827" max="13827" width="0.5703125" style="40" customWidth="1"/>
    <col min="13828" max="13828" width="9.42578125" style="40" customWidth="1"/>
    <col min="13829" max="14076" width="11.42578125" style="40"/>
    <col min="14077" max="14077" width="57.28515625" style="40" customWidth="1"/>
    <col min="14078" max="14078" width="12.42578125" style="40" customWidth="1"/>
    <col min="14079" max="14079" width="2" style="40" customWidth="1"/>
    <col min="14080" max="14080" width="12.42578125" style="40" customWidth="1"/>
    <col min="14081" max="14081" width="0.5703125" style="40" customWidth="1"/>
    <col min="14082" max="14082" width="14.42578125" style="40" customWidth="1"/>
    <col min="14083" max="14083" width="0.5703125" style="40" customWidth="1"/>
    <col min="14084" max="14084" width="9.42578125" style="40" customWidth="1"/>
    <col min="14085" max="14332" width="11.42578125" style="40"/>
    <col min="14333" max="14333" width="57.28515625" style="40" customWidth="1"/>
    <col min="14334" max="14334" width="12.42578125" style="40" customWidth="1"/>
    <col min="14335" max="14335" width="2" style="40" customWidth="1"/>
    <col min="14336" max="14336" width="12.42578125" style="40" customWidth="1"/>
    <col min="14337" max="14337" width="0.5703125" style="40" customWidth="1"/>
    <col min="14338" max="14338" width="14.42578125" style="40" customWidth="1"/>
    <col min="14339" max="14339" width="0.5703125" style="40" customWidth="1"/>
    <col min="14340" max="14340" width="9.42578125" style="40" customWidth="1"/>
    <col min="14341" max="14588" width="11.42578125" style="40"/>
    <col min="14589" max="14589" width="57.28515625" style="40" customWidth="1"/>
    <col min="14590" max="14590" width="12.42578125" style="40" customWidth="1"/>
    <col min="14591" max="14591" width="2" style="40" customWidth="1"/>
    <col min="14592" max="14592" width="12.42578125" style="40" customWidth="1"/>
    <col min="14593" max="14593" width="0.5703125" style="40" customWidth="1"/>
    <col min="14594" max="14594" width="14.42578125" style="40" customWidth="1"/>
    <col min="14595" max="14595" width="0.5703125" style="40" customWidth="1"/>
    <col min="14596" max="14596" width="9.42578125" style="40" customWidth="1"/>
    <col min="14597" max="14844" width="11.42578125" style="40"/>
    <col min="14845" max="14845" width="57.28515625" style="40" customWidth="1"/>
    <col min="14846" max="14846" width="12.42578125" style="40" customWidth="1"/>
    <col min="14847" max="14847" width="2" style="40" customWidth="1"/>
    <col min="14848" max="14848" width="12.42578125" style="40" customWidth="1"/>
    <col min="14849" max="14849" width="0.5703125" style="40" customWidth="1"/>
    <col min="14850" max="14850" width="14.42578125" style="40" customWidth="1"/>
    <col min="14851" max="14851" width="0.5703125" style="40" customWidth="1"/>
    <col min="14852" max="14852" width="9.42578125" style="40" customWidth="1"/>
    <col min="14853" max="15100" width="11.42578125" style="40"/>
    <col min="15101" max="15101" width="57.28515625" style="40" customWidth="1"/>
    <col min="15102" max="15102" width="12.42578125" style="40" customWidth="1"/>
    <col min="15103" max="15103" width="2" style="40" customWidth="1"/>
    <col min="15104" max="15104" width="12.42578125" style="40" customWidth="1"/>
    <col min="15105" max="15105" width="0.5703125" style="40" customWidth="1"/>
    <col min="15106" max="15106" width="14.42578125" style="40" customWidth="1"/>
    <col min="15107" max="15107" width="0.5703125" style="40" customWidth="1"/>
    <col min="15108" max="15108" width="9.42578125" style="40" customWidth="1"/>
    <col min="15109" max="15356" width="11.42578125" style="40"/>
    <col min="15357" max="15357" width="57.28515625" style="40" customWidth="1"/>
    <col min="15358" max="15358" width="12.42578125" style="40" customWidth="1"/>
    <col min="15359" max="15359" width="2" style="40" customWidth="1"/>
    <col min="15360" max="15360" width="12.42578125" style="40" customWidth="1"/>
    <col min="15361" max="15361" width="0.5703125" style="40" customWidth="1"/>
    <col min="15362" max="15362" width="14.42578125" style="40" customWidth="1"/>
    <col min="15363" max="15363" width="0.5703125" style="40" customWidth="1"/>
    <col min="15364" max="15364" width="9.42578125" style="40" customWidth="1"/>
    <col min="15365" max="15612" width="11.42578125" style="40"/>
    <col min="15613" max="15613" width="57.28515625" style="40" customWidth="1"/>
    <col min="15614" max="15614" width="12.42578125" style="40" customWidth="1"/>
    <col min="15615" max="15615" width="2" style="40" customWidth="1"/>
    <col min="15616" max="15616" width="12.42578125" style="40" customWidth="1"/>
    <col min="15617" max="15617" width="0.5703125" style="40" customWidth="1"/>
    <col min="15618" max="15618" width="14.42578125" style="40" customWidth="1"/>
    <col min="15619" max="15619" width="0.5703125" style="40" customWidth="1"/>
    <col min="15620" max="15620" width="9.42578125" style="40" customWidth="1"/>
    <col min="15621" max="15868" width="11.42578125" style="40"/>
    <col min="15869" max="15869" width="57.28515625" style="40" customWidth="1"/>
    <col min="15870" max="15870" width="12.42578125" style="40" customWidth="1"/>
    <col min="15871" max="15871" width="2" style="40" customWidth="1"/>
    <col min="15872" max="15872" width="12.42578125" style="40" customWidth="1"/>
    <col min="15873" max="15873" width="0.5703125" style="40" customWidth="1"/>
    <col min="15874" max="15874" width="14.42578125" style="40" customWidth="1"/>
    <col min="15875" max="15875" width="0.5703125" style="40" customWidth="1"/>
    <col min="15876" max="15876" width="9.42578125" style="40" customWidth="1"/>
    <col min="15877" max="16124" width="11.42578125" style="40"/>
    <col min="16125" max="16125" width="57.28515625" style="40" customWidth="1"/>
    <col min="16126" max="16126" width="12.42578125" style="40" customWidth="1"/>
    <col min="16127" max="16127" width="2" style="40" customWidth="1"/>
    <col min="16128" max="16128" width="12.42578125" style="40" customWidth="1"/>
    <col min="16129" max="16129" width="0.5703125" style="40" customWidth="1"/>
    <col min="16130" max="16130" width="14.42578125" style="40" customWidth="1"/>
    <col min="16131" max="16131" width="0.5703125" style="40" customWidth="1"/>
    <col min="16132" max="16132" width="9.42578125" style="40" customWidth="1"/>
    <col min="16133" max="16384" width="11.42578125" style="40"/>
  </cols>
  <sheetData>
    <row r="1" spans="1:8" ht="13.5" thickTop="1" x14ac:dyDescent="0.2">
      <c r="A1" s="353" t="s">
        <v>45</v>
      </c>
      <c r="B1" s="354"/>
      <c r="C1" s="354"/>
      <c r="D1" s="354"/>
      <c r="E1" s="354"/>
      <c r="F1" s="354"/>
      <c r="G1" s="354"/>
      <c r="H1" s="355"/>
    </row>
    <row r="2" spans="1:8" x14ac:dyDescent="0.2">
      <c r="A2" s="356" t="s">
        <v>192</v>
      </c>
      <c r="B2" s="333"/>
      <c r="C2" s="333"/>
      <c r="D2" s="333"/>
      <c r="E2" s="333"/>
      <c r="F2" s="333"/>
      <c r="G2" s="333"/>
      <c r="H2" s="357"/>
    </row>
    <row r="3" spans="1:8" ht="2.25" customHeight="1" x14ac:dyDescent="0.2">
      <c r="A3" s="356"/>
      <c r="B3" s="333"/>
      <c r="C3" s="333"/>
      <c r="D3" s="333"/>
      <c r="E3" s="333"/>
      <c r="F3" s="333"/>
      <c r="G3" s="333"/>
      <c r="H3" s="357"/>
    </row>
    <row r="4" spans="1:8" ht="13.5" thickBot="1" x14ac:dyDescent="0.25">
      <c r="A4" s="356" t="s">
        <v>1</v>
      </c>
      <c r="B4" s="333"/>
      <c r="C4" s="333"/>
      <c r="D4" s="333"/>
      <c r="E4" s="333"/>
      <c r="F4" s="333"/>
      <c r="G4" s="333"/>
      <c r="H4" s="357"/>
    </row>
    <row r="5" spans="1:8" ht="13.5" thickTop="1" x14ac:dyDescent="0.2">
      <c r="A5" s="358"/>
      <c r="B5" s="359"/>
      <c r="C5" s="359"/>
      <c r="D5" s="359"/>
      <c r="E5" s="359"/>
      <c r="F5" s="359"/>
      <c r="G5" s="359"/>
      <c r="H5" s="360"/>
    </row>
    <row r="6" spans="1:8" x14ac:dyDescent="0.2">
      <c r="A6" s="43"/>
      <c r="B6" s="44"/>
      <c r="C6" s="44"/>
      <c r="D6" s="44"/>
      <c r="E6" s="45"/>
      <c r="F6" s="46" t="s">
        <v>76</v>
      </c>
      <c r="G6" s="46"/>
      <c r="H6" s="47"/>
    </row>
    <row r="7" spans="1:8" x14ac:dyDescent="0.2">
      <c r="A7" s="48" t="s">
        <v>47</v>
      </c>
      <c r="B7" s="49" t="s">
        <v>186</v>
      </c>
      <c r="C7" s="50"/>
      <c r="D7" s="49" t="s">
        <v>185</v>
      </c>
      <c r="E7" s="50"/>
      <c r="F7" s="51" t="s">
        <v>72</v>
      </c>
      <c r="G7" s="52"/>
      <c r="H7" s="53" t="s">
        <v>48</v>
      </c>
    </row>
    <row r="8" spans="1:8" x14ac:dyDescent="0.2">
      <c r="A8" s="48"/>
      <c r="B8" s="54"/>
      <c r="C8" s="54"/>
      <c r="D8" s="54"/>
      <c r="E8" s="54"/>
      <c r="F8" s="44"/>
      <c r="G8" s="44"/>
      <c r="H8" s="47"/>
    </row>
    <row r="9" spans="1:8" ht="12" customHeight="1" x14ac:dyDescent="0.2">
      <c r="A9" s="55" t="s">
        <v>49</v>
      </c>
      <c r="B9" s="57">
        <v>11913.3</v>
      </c>
      <c r="C9" s="57"/>
      <c r="D9" s="57">
        <v>9912.4</v>
      </c>
      <c r="E9" s="57"/>
      <c r="F9" s="58">
        <f>B9-D9</f>
        <v>2000.8999999999996</v>
      </c>
      <c r="G9" s="58"/>
      <c r="H9" s="59">
        <f>F9/D9*100</f>
        <v>20.185827851983369</v>
      </c>
    </row>
    <row r="10" spans="1:8" hidden="1" x14ac:dyDescent="0.2">
      <c r="A10" s="55" t="s">
        <v>77</v>
      </c>
      <c r="B10" s="57">
        <v>0</v>
      </c>
      <c r="C10" s="57"/>
      <c r="D10" s="57">
        <v>0</v>
      </c>
      <c r="E10" s="57"/>
      <c r="F10" s="58">
        <f>B10-D10</f>
        <v>0</v>
      </c>
      <c r="G10" s="58"/>
      <c r="H10" s="59">
        <v>100</v>
      </c>
    </row>
    <row r="11" spans="1:8" x14ac:dyDescent="0.2">
      <c r="A11" s="55" t="s">
        <v>51</v>
      </c>
      <c r="B11" s="57">
        <v>27.1</v>
      </c>
      <c r="C11" s="57"/>
      <c r="D11" s="57">
        <v>22.6</v>
      </c>
      <c r="E11" s="57"/>
      <c r="F11" s="58">
        <f>B11-D11</f>
        <v>4.5</v>
      </c>
      <c r="G11" s="58"/>
      <c r="H11" s="59">
        <f>F11/D11*100</f>
        <v>19.911504424778759</v>
      </c>
    </row>
    <row r="12" spans="1:8" hidden="1" x14ac:dyDescent="0.2">
      <c r="A12" s="55" t="s">
        <v>52</v>
      </c>
      <c r="B12" s="57">
        <v>0</v>
      </c>
      <c r="C12" s="57"/>
      <c r="D12" s="57">
        <v>0</v>
      </c>
      <c r="E12" s="57"/>
      <c r="F12" s="58">
        <f>B12-D12</f>
        <v>0</v>
      </c>
      <c r="G12" s="58"/>
      <c r="H12" s="59">
        <v>0</v>
      </c>
    </row>
    <row r="13" spans="1:8" x14ac:dyDescent="0.2">
      <c r="A13" s="55" t="s">
        <v>53</v>
      </c>
      <c r="B13" s="57">
        <v>274.60000000000002</v>
      </c>
      <c r="C13" s="57"/>
      <c r="D13" s="57">
        <v>229.7</v>
      </c>
      <c r="E13" s="57"/>
      <c r="F13" s="58">
        <f>B13-D13</f>
        <v>44.900000000000034</v>
      </c>
      <c r="G13" s="58"/>
      <c r="H13" s="59">
        <f>F13/D13*100</f>
        <v>19.547235524597319</v>
      </c>
    </row>
    <row r="14" spans="1:8" x14ac:dyDescent="0.2">
      <c r="A14" s="43"/>
      <c r="B14" s="44"/>
      <c r="C14" s="44"/>
      <c r="D14" s="44"/>
      <c r="E14" s="44"/>
      <c r="F14" s="44"/>
      <c r="G14" s="44"/>
      <c r="H14" s="47"/>
    </row>
    <row r="15" spans="1:8" x14ac:dyDescent="0.2">
      <c r="A15" s="43"/>
      <c r="B15" s="60">
        <f>SUM(B9:B14)</f>
        <v>12215</v>
      </c>
      <c r="C15" s="57"/>
      <c r="D15" s="60">
        <f>SUM(D9:D14)</f>
        <v>10164.700000000001</v>
      </c>
      <c r="E15" s="57"/>
      <c r="F15" s="61">
        <f>B15-D15</f>
        <v>2050.2999999999993</v>
      </c>
      <c r="G15" s="58"/>
      <c r="H15" s="62">
        <f>F15/D15*100</f>
        <v>20.170787135872175</v>
      </c>
    </row>
    <row r="16" spans="1:8" x14ac:dyDescent="0.2">
      <c r="A16" s="43"/>
      <c r="B16" s="44"/>
      <c r="C16" s="44"/>
      <c r="D16" s="44"/>
      <c r="E16" s="44"/>
      <c r="F16" s="44"/>
      <c r="G16" s="44"/>
      <c r="H16" s="47"/>
    </row>
    <row r="17" spans="1:8" x14ac:dyDescent="0.2">
      <c r="A17" s="43"/>
      <c r="B17" s="44"/>
      <c r="C17" s="44"/>
      <c r="D17" s="44"/>
      <c r="E17" s="44"/>
      <c r="F17" s="44"/>
      <c r="G17" s="44"/>
      <c r="H17" s="47"/>
    </row>
    <row r="18" spans="1:8" x14ac:dyDescent="0.2">
      <c r="A18" s="48" t="s">
        <v>54</v>
      </c>
      <c r="B18" s="54"/>
      <c r="C18" s="54"/>
      <c r="D18" s="54"/>
      <c r="E18" s="54"/>
      <c r="F18" s="44"/>
      <c r="G18" s="44"/>
      <c r="H18" s="47"/>
    </row>
    <row r="19" spans="1:8" x14ac:dyDescent="0.2">
      <c r="A19" s="43"/>
      <c r="B19" s="44"/>
      <c r="C19" s="44"/>
      <c r="D19" s="44"/>
      <c r="E19" s="44"/>
      <c r="F19" s="44"/>
      <c r="G19" s="44"/>
      <c r="H19" s="47"/>
    </row>
    <row r="20" spans="1:8" x14ac:dyDescent="0.2">
      <c r="A20" s="55" t="s">
        <v>53</v>
      </c>
      <c r="B20" s="44">
        <v>126.5</v>
      </c>
      <c r="C20" s="57"/>
      <c r="D20" s="44">
        <v>95.5</v>
      </c>
      <c r="E20" s="57"/>
      <c r="F20" s="58">
        <f t="shared" ref="F20:F25" si="0">B20-D20</f>
        <v>31</v>
      </c>
      <c r="G20" s="58"/>
      <c r="H20" s="59">
        <v>0</v>
      </c>
    </row>
    <row r="21" spans="1:8" x14ac:dyDescent="0.2">
      <c r="A21" s="55" t="s">
        <v>49</v>
      </c>
      <c r="B21" s="57">
        <v>4233.2</v>
      </c>
      <c r="C21" s="57"/>
      <c r="D21" s="57">
        <v>3551.3</v>
      </c>
      <c r="E21" s="57"/>
      <c r="F21" s="58">
        <f t="shared" si="0"/>
        <v>681.89999999999964</v>
      </c>
      <c r="G21" s="58"/>
      <c r="H21" s="59">
        <f>F21/D21*100</f>
        <v>19.201419198603318</v>
      </c>
    </row>
    <row r="22" spans="1:8" x14ac:dyDescent="0.2">
      <c r="A22" s="55" t="s">
        <v>55</v>
      </c>
      <c r="B22" s="57">
        <v>331.6</v>
      </c>
      <c r="C22" s="57"/>
      <c r="D22" s="57">
        <v>274.60000000000002</v>
      </c>
      <c r="E22" s="57"/>
      <c r="F22" s="58">
        <f t="shared" si="0"/>
        <v>57</v>
      </c>
      <c r="G22" s="58"/>
      <c r="H22" s="59">
        <f>F22/D22*100</f>
        <v>20.757465404224323</v>
      </c>
    </row>
    <row r="23" spans="1:8" x14ac:dyDescent="0.2">
      <c r="A23" s="55" t="s">
        <v>26</v>
      </c>
      <c r="B23" s="57">
        <v>1098.2</v>
      </c>
      <c r="C23" s="57"/>
      <c r="D23" s="57">
        <v>916.3</v>
      </c>
      <c r="E23" s="57"/>
      <c r="F23" s="58">
        <f t="shared" si="0"/>
        <v>181.90000000000009</v>
      </c>
      <c r="G23" s="58"/>
      <c r="H23" s="59">
        <f>F23/D23*100</f>
        <v>19.851576994434147</v>
      </c>
    </row>
    <row r="24" spans="1:8" hidden="1" x14ac:dyDescent="0.2">
      <c r="A24" s="55" t="s">
        <v>56</v>
      </c>
      <c r="B24" s="57">
        <v>0</v>
      </c>
      <c r="C24" s="57"/>
      <c r="D24" s="57">
        <v>0</v>
      </c>
      <c r="E24" s="57"/>
      <c r="F24" s="58">
        <f t="shared" si="0"/>
        <v>0</v>
      </c>
      <c r="G24" s="58"/>
      <c r="H24" s="59">
        <v>0</v>
      </c>
    </row>
    <row r="25" spans="1:8" x14ac:dyDescent="0.2">
      <c r="A25" s="43"/>
      <c r="B25" s="60">
        <f>SUM(B20:B24)</f>
        <v>5789.5</v>
      </c>
      <c r="C25" s="57"/>
      <c r="D25" s="60">
        <f>SUM(D20:D24)</f>
        <v>4837.7</v>
      </c>
      <c r="E25" s="57"/>
      <c r="F25" s="61">
        <f t="shared" si="0"/>
        <v>951.80000000000018</v>
      </c>
      <c r="G25" s="58"/>
      <c r="H25" s="62">
        <f>F25/D25*100</f>
        <v>19.674638774624309</v>
      </c>
    </row>
    <row r="26" spans="1:8" x14ac:dyDescent="0.2">
      <c r="A26" s="43"/>
      <c r="B26" s="57"/>
      <c r="C26" s="44"/>
      <c r="D26" s="57"/>
      <c r="E26" s="44"/>
      <c r="F26" s="44"/>
      <c r="G26" s="44"/>
      <c r="H26" s="132"/>
    </row>
    <row r="27" spans="1:8" x14ac:dyDescent="0.2">
      <c r="A27" s="43" t="s">
        <v>57</v>
      </c>
      <c r="B27" s="44">
        <v>60.8</v>
      </c>
      <c r="C27" s="44"/>
      <c r="D27" s="44">
        <v>36.1</v>
      </c>
      <c r="E27" s="44"/>
      <c r="F27" s="58">
        <f>B27-D27</f>
        <v>24.699999999999996</v>
      </c>
      <c r="G27" s="58"/>
      <c r="H27" s="59">
        <v>0</v>
      </c>
    </row>
    <row r="28" spans="1:8" x14ac:dyDescent="0.2">
      <c r="A28" s="43"/>
      <c r="B28" s="60">
        <f>SUM(B25:B27)</f>
        <v>5850.3</v>
      </c>
      <c r="C28" s="44"/>
      <c r="D28" s="60">
        <f>SUM(D25:D27)</f>
        <v>4873.8</v>
      </c>
      <c r="E28" s="44"/>
      <c r="F28" s="61">
        <f>B28-D28</f>
        <v>976.5</v>
      </c>
      <c r="G28" s="58"/>
      <c r="H28" s="62">
        <f>F28/D28*100</f>
        <v>20.035701095654314</v>
      </c>
    </row>
    <row r="29" spans="1:8" x14ac:dyDescent="0.2">
      <c r="A29" s="43"/>
      <c r="B29" s="44"/>
      <c r="C29" s="44"/>
      <c r="D29" s="44"/>
      <c r="E29" s="44"/>
      <c r="F29" s="44"/>
      <c r="G29" s="44"/>
      <c r="H29" s="47"/>
    </row>
    <row r="30" spans="1:8" x14ac:dyDescent="0.2">
      <c r="A30" s="64" t="s">
        <v>58</v>
      </c>
      <c r="B30" s="65">
        <f>+B15-B28</f>
        <v>6364.7</v>
      </c>
      <c r="C30" s="65"/>
      <c r="D30" s="65">
        <f>+D15-D28</f>
        <v>5290.9000000000005</v>
      </c>
      <c r="E30" s="65"/>
      <c r="F30" s="66">
        <f>B30-D30</f>
        <v>1073.7999999999993</v>
      </c>
      <c r="G30" s="66"/>
      <c r="H30" s="67">
        <f>F30/D30*100</f>
        <v>20.295223874955095</v>
      </c>
    </row>
    <row r="31" spans="1:8" x14ac:dyDescent="0.2">
      <c r="A31" s="64"/>
      <c r="B31" s="69"/>
      <c r="C31" s="69"/>
      <c r="D31" s="69"/>
      <c r="E31" s="69"/>
      <c r="F31" s="44"/>
      <c r="G31" s="44"/>
      <c r="H31" s="47"/>
    </row>
    <row r="32" spans="1:8" x14ac:dyDescent="0.2">
      <c r="A32" s="133" t="s">
        <v>59</v>
      </c>
      <c r="B32" s="58">
        <v>5737.5</v>
      </c>
      <c r="C32" s="58"/>
      <c r="D32" s="58">
        <v>4806.8999999999996</v>
      </c>
      <c r="E32" s="58"/>
      <c r="F32" s="58">
        <f>B32-D32</f>
        <v>930.60000000000036</v>
      </c>
      <c r="G32" s="58"/>
      <c r="H32" s="59">
        <f>F32/D32*100</f>
        <v>19.359670473694074</v>
      </c>
    </row>
    <row r="33" spans="1:8" x14ac:dyDescent="0.2">
      <c r="A33" s="71"/>
      <c r="B33" s="58"/>
      <c r="C33" s="58"/>
      <c r="D33" s="58"/>
      <c r="E33" s="58"/>
      <c r="F33" s="44"/>
      <c r="G33" s="44"/>
      <c r="H33" s="47"/>
    </row>
    <row r="34" spans="1:8" x14ac:dyDescent="0.2">
      <c r="A34" s="133" t="s">
        <v>60</v>
      </c>
      <c r="B34" s="51">
        <v>3576.5</v>
      </c>
      <c r="C34" s="58"/>
      <c r="D34" s="51">
        <v>2987.3</v>
      </c>
      <c r="E34" s="58"/>
      <c r="F34" s="51">
        <f>B34-D34</f>
        <v>589.19999999999982</v>
      </c>
      <c r="G34" s="58"/>
      <c r="H34" s="77">
        <f>F34/D34*100</f>
        <v>19.72349613363237</v>
      </c>
    </row>
    <row r="35" spans="1:8" x14ac:dyDescent="0.2">
      <c r="A35" s="133"/>
      <c r="B35" s="66">
        <f>SUM(B32-B34)</f>
        <v>2161</v>
      </c>
      <c r="C35" s="66"/>
      <c r="D35" s="66">
        <f>SUM(D32-D34)</f>
        <v>1819.5999999999995</v>
      </c>
      <c r="E35" s="66"/>
      <c r="F35" s="66">
        <f>SUM(F32-F34)</f>
        <v>341.40000000000055</v>
      </c>
      <c r="G35" s="66"/>
      <c r="H35" s="210">
        <f>SUM(H32-H34)</f>
        <v>-0.3638256599382963</v>
      </c>
    </row>
    <row r="36" spans="1:8" x14ac:dyDescent="0.2">
      <c r="A36" s="71"/>
      <c r="B36" s="58"/>
      <c r="C36" s="58"/>
      <c r="D36" s="58"/>
      <c r="E36" s="58"/>
      <c r="F36" s="44"/>
      <c r="G36" s="44"/>
      <c r="H36" s="47"/>
    </row>
    <row r="37" spans="1:8" x14ac:dyDescent="0.2">
      <c r="A37" s="72" t="s">
        <v>61</v>
      </c>
      <c r="B37" s="212">
        <f>SUM(B38:B39)</f>
        <v>3686.8</v>
      </c>
      <c r="C37" s="212"/>
      <c r="D37" s="212">
        <f>SUM(D38:D39)</f>
        <v>2991.7000000000003</v>
      </c>
      <c r="E37" s="74"/>
      <c r="F37" s="75">
        <f>B37-D37</f>
        <v>695.09999999999991</v>
      </c>
      <c r="G37" s="66"/>
      <c r="H37" s="76">
        <f>F37/D37*100</f>
        <v>23.234281512183703</v>
      </c>
    </row>
    <row r="38" spans="1:8" x14ac:dyDescent="0.2">
      <c r="A38" s="55" t="s">
        <v>62</v>
      </c>
      <c r="B38" s="57">
        <v>3609</v>
      </c>
      <c r="C38" s="57"/>
      <c r="D38" s="57">
        <v>2921.3</v>
      </c>
      <c r="E38" s="57"/>
      <c r="F38" s="58">
        <f>B38-D38</f>
        <v>687.69999999999982</v>
      </c>
      <c r="G38" s="44"/>
      <c r="H38" s="59">
        <f t="shared" ref="H38" si="1">F38/D38*100</f>
        <v>23.54088933009276</v>
      </c>
    </row>
    <row r="39" spans="1:8" x14ac:dyDescent="0.2">
      <c r="A39" s="55" t="s">
        <v>63</v>
      </c>
      <c r="B39" s="57">
        <v>77.8</v>
      </c>
      <c r="C39" s="57"/>
      <c r="D39" s="57">
        <v>70.400000000000006</v>
      </c>
      <c r="E39" s="57"/>
      <c r="F39" s="58">
        <f>B39-D39</f>
        <v>7.3999999999999915</v>
      </c>
      <c r="G39" s="44"/>
      <c r="H39" s="59">
        <v>100</v>
      </c>
    </row>
    <row r="40" spans="1:8" x14ac:dyDescent="0.2">
      <c r="A40" s="55"/>
      <c r="B40" s="57"/>
      <c r="C40" s="57"/>
      <c r="D40" s="57"/>
      <c r="E40" s="57"/>
      <c r="F40" s="58"/>
      <c r="G40" s="44"/>
      <c r="H40" s="59"/>
    </row>
    <row r="41" spans="1:8" x14ac:dyDescent="0.2">
      <c r="A41" s="78" t="s">
        <v>64</v>
      </c>
      <c r="B41" s="79">
        <f>(B30+B32-B34-B37)</f>
        <v>4838.9000000000005</v>
      </c>
      <c r="C41" s="65"/>
      <c r="D41" s="79">
        <f>(D30+D32-D34-D37)</f>
        <v>4118.7999999999993</v>
      </c>
      <c r="E41" s="65"/>
      <c r="F41" s="80">
        <f>B41-D41</f>
        <v>720.10000000000127</v>
      </c>
      <c r="G41" s="66"/>
      <c r="H41" s="81">
        <f>F41/D41*100</f>
        <v>17.4832475478295</v>
      </c>
    </row>
    <row r="42" spans="1:8" x14ac:dyDescent="0.2">
      <c r="A42" s="43"/>
      <c r="B42" s="82"/>
      <c r="C42" s="82"/>
      <c r="D42" s="82"/>
      <c r="E42" s="82"/>
      <c r="F42" s="44"/>
      <c r="G42" s="44"/>
      <c r="H42" s="47"/>
    </row>
    <row r="43" spans="1:8" x14ac:dyDescent="0.2">
      <c r="A43" s="48" t="s">
        <v>65</v>
      </c>
      <c r="B43" s="52"/>
      <c r="C43" s="52"/>
      <c r="D43" s="52"/>
      <c r="E43" s="52"/>
      <c r="F43" s="44"/>
      <c r="G43" s="44"/>
      <c r="H43" s="47"/>
    </row>
    <row r="44" spans="1:8" x14ac:dyDescent="0.2">
      <c r="A44" s="48"/>
      <c r="B44" s="52"/>
      <c r="C44" s="52"/>
      <c r="D44" s="52"/>
      <c r="E44" s="52"/>
      <c r="F44" s="44"/>
      <c r="G44" s="44"/>
      <c r="H44" s="47"/>
    </row>
    <row r="45" spans="1:8" x14ac:dyDescent="0.2">
      <c r="A45" s="134" t="s">
        <v>66</v>
      </c>
      <c r="B45" s="58">
        <v>171.4</v>
      </c>
      <c r="C45" s="58"/>
      <c r="D45" s="58">
        <v>162.5</v>
      </c>
      <c r="E45" s="58"/>
      <c r="F45" s="58">
        <f>B45-D45</f>
        <v>8.9000000000000057</v>
      </c>
      <c r="G45" s="58"/>
      <c r="H45" s="59">
        <f t="shared" ref="H45:H46" si="2">F45/D45*100</f>
        <v>5.4769230769230806</v>
      </c>
    </row>
    <row r="46" spans="1:8" x14ac:dyDescent="0.2">
      <c r="A46" s="134" t="s">
        <v>67</v>
      </c>
      <c r="B46" s="58">
        <v>79.400000000000006</v>
      </c>
      <c r="C46" s="58"/>
      <c r="D46" s="58">
        <v>74.7</v>
      </c>
      <c r="E46" s="58"/>
      <c r="F46" s="58">
        <f>B46-D46</f>
        <v>4.7000000000000028</v>
      </c>
      <c r="G46" s="58"/>
      <c r="H46" s="59">
        <f t="shared" si="2"/>
        <v>6.2918340026773798</v>
      </c>
    </row>
    <row r="47" spans="1:8" x14ac:dyDescent="0.2">
      <c r="A47" s="43"/>
      <c r="B47" s="57"/>
      <c r="C47" s="57"/>
      <c r="D47" s="57"/>
      <c r="E47" s="57"/>
      <c r="F47" s="44"/>
      <c r="G47" s="44"/>
      <c r="H47" s="83"/>
    </row>
    <row r="48" spans="1:8" x14ac:dyDescent="0.2">
      <c r="A48" s="43"/>
      <c r="B48" s="206">
        <f>SUM(B45-B46)</f>
        <v>92</v>
      </c>
      <c r="C48" s="74"/>
      <c r="D48" s="206">
        <f>SUM(D45-D46)</f>
        <v>87.8</v>
      </c>
      <c r="E48" s="74"/>
      <c r="F48" s="207">
        <f>B48-D48</f>
        <v>4.2000000000000028</v>
      </c>
      <c r="G48" s="66"/>
      <c r="H48" s="208">
        <f>F48/D48*100</f>
        <v>4.7835990888382725</v>
      </c>
    </row>
    <row r="49" spans="1:8" x14ac:dyDescent="0.2">
      <c r="A49" s="43"/>
      <c r="B49" s="57"/>
      <c r="C49" s="57"/>
      <c r="D49" s="57"/>
      <c r="E49" s="57"/>
      <c r="F49" s="44"/>
      <c r="G49" s="44"/>
      <c r="H49" s="47"/>
    </row>
    <row r="50" spans="1:8" x14ac:dyDescent="0.2">
      <c r="A50" s="64" t="s">
        <v>78</v>
      </c>
      <c r="B50" s="65">
        <f>B41+B48</f>
        <v>4930.9000000000005</v>
      </c>
      <c r="C50" s="65"/>
      <c r="D50" s="65">
        <f>D41+D48</f>
        <v>4206.5999999999995</v>
      </c>
      <c r="E50" s="65"/>
      <c r="F50" s="66">
        <f>B50-D50</f>
        <v>724.30000000000109</v>
      </c>
      <c r="G50" s="66"/>
      <c r="H50" s="67">
        <f>F50/D50*100</f>
        <v>17.218180953739388</v>
      </c>
    </row>
    <row r="51" spans="1:8" x14ac:dyDescent="0.2">
      <c r="A51" s="71" t="s">
        <v>69</v>
      </c>
      <c r="B51" s="58">
        <v>-1235.7</v>
      </c>
      <c r="C51" s="58"/>
      <c r="D51" s="58">
        <v>-1044.8</v>
      </c>
      <c r="E51" s="58"/>
      <c r="F51" s="58">
        <f>B51-D51</f>
        <v>-190.90000000000009</v>
      </c>
      <c r="G51" s="58"/>
      <c r="H51" s="59">
        <f>F51/D51*100</f>
        <v>18.271439509954067</v>
      </c>
    </row>
    <row r="52" spans="1:8" x14ac:dyDescent="0.2">
      <c r="A52" s="71" t="s">
        <v>79</v>
      </c>
      <c r="B52" s="66">
        <f>SUM(B50+B51)</f>
        <v>3695.2000000000007</v>
      </c>
      <c r="C52" s="66"/>
      <c r="D52" s="66">
        <f>SUM(D50+D51)</f>
        <v>3161.7999999999993</v>
      </c>
      <c r="E52" s="66"/>
      <c r="F52" s="66">
        <f>SUM(F50+F51)</f>
        <v>533.400000000001</v>
      </c>
      <c r="G52" s="66"/>
      <c r="H52" s="203">
        <f>SUM(H50+H51)</f>
        <v>35.489620463693456</v>
      </c>
    </row>
    <row r="53" spans="1:8" x14ac:dyDescent="0.2">
      <c r="A53" s="71" t="s">
        <v>180</v>
      </c>
      <c r="B53" s="58">
        <v>-144.19999999999999</v>
      </c>
      <c r="C53" s="58"/>
      <c r="D53" s="58">
        <v>-121.9</v>
      </c>
      <c r="E53" s="58"/>
      <c r="F53" s="58">
        <f>B53-D53</f>
        <v>-22.299999999999983</v>
      </c>
      <c r="G53" s="58"/>
      <c r="H53" s="59">
        <f>F53/D53*100</f>
        <v>18.293683347005725</v>
      </c>
    </row>
    <row r="54" spans="1:8" ht="13.5" thickBot="1" x14ac:dyDescent="0.25">
      <c r="A54" s="71" t="s">
        <v>182</v>
      </c>
      <c r="B54" s="84">
        <f>SUM(B52+B53)</f>
        <v>3551.0000000000009</v>
      </c>
      <c r="C54" s="65"/>
      <c r="D54" s="84">
        <f>SUM(D52+D53)</f>
        <v>3039.8999999999992</v>
      </c>
      <c r="E54" s="74"/>
      <c r="F54" s="84">
        <f>B54-D54</f>
        <v>511.10000000000173</v>
      </c>
      <c r="G54" s="66"/>
      <c r="H54" s="85">
        <f>F54/D54*100</f>
        <v>16.813053060956012</v>
      </c>
    </row>
    <row r="55" spans="1:8" ht="13.5" thickTop="1" x14ac:dyDescent="0.2">
      <c r="A55" s="64"/>
      <c r="B55" s="135"/>
      <c r="C55" s="135"/>
      <c r="D55" s="135"/>
      <c r="E55" s="135"/>
      <c r="F55" s="44"/>
      <c r="G55" s="44"/>
      <c r="H55" s="47"/>
    </row>
    <row r="56" spans="1:8" x14ac:dyDescent="0.2">
      <c r="A56" s="64"/>
      <c r="B56" s="135"/>
      <c r="C56" s="135"/>
      <c r="D56" s="135"/>
      <c r="E56" s="135"/>
      <c r="F56" s="44"/>
      <c r="G56" s="44"/>
      <c r="H56" s="47"/>
    </row>
    <row r="57" spans="1:8" ht="13.5" thickBot="1" x14ac:dyDescent="0.25">
      <c r="A57" s="86"/>
      <c r="B57" s="87"/>
      <c r="C57" s="87"/>
      <c r="D57" s="87"/>
      <c r="E57" s="87"/>
      <c r="F57" s="88"/>
      <c r="G57" s="88"/>
      <c r="H57" s="89"/>
    </row>
    <row r="58" spans="1:8" ht="13.5" thickTop="1" x14ac:dyDescent="0.2">
      <c r="A58" s="136"/>
      <c r="B58" s="137"/>
      <c r="C58" s="137"/>
      <c r="D58" s="137"/>
      <c r="E58" s="137"/>
      <c r="F58" s="138"/>
      <c r="G58" s="138"/>
      <c r="H58" s="138"/>
    </row>
    <row r="59" spans="1:8" x14ac:dyDescent="0.2">
      <c r="A59" s="139"/>
      <c r="B59" s="82"/>
      <c r="C59" s="82"/>
      <c r="D59" s="82"/>
      <c r="E59" s="82"/>
      <c r="F59" s="44"/>
      <c r="G59" s="44"/>
      <c r="H59" s="44"/>
    </row>
    <row r="60" spans="1:8" x14ac:dyDescent="0.2">
      <c r="A60" s="90"/>
      <c r="B60" s="91"/>
      <c r="C60" s="91"/>
      <c r="D60" s="91"/>
      <c r="E60" s="91"/>
      <c r="F60" s="92"/>
      <c r="G60" s="92"/>
      <c r="H60" s="92"/>
    </row>
  </sheetData>
  <mergeCells count="4">
    <mergeCell ref="A1:H1"/>
    <mergeCell ref="A2:H3"/>
    <mergeCell ref="A4:H4"/>
    <mergeCell ref="A5:H5"/>
  </mergeCells>
  <hyperlinks>
    <hyperlink ref="A32" location="ING.OT.OPERAC.!D1" display="INGRESOS DE OTRAS OPERACIONES"/>
    <hyperlink ref="A34" location="'COSTOS DE OT.OPERAC.'!D1" display="COSTOS DE OTRAS OPERACIONES"/>
    <hyperlink ref="A45" location="'INGRESOS NO OPERAC.'!D1" display="INGRESOS"/>
    <hyperlink ref="A46" location="'GASTOS NO OPERAC.'!D1" display="GASTOS"/>
  </hyperlinks>
  <pageMargins left="0.70866141732283472" right="0.78740157480314965" top="0.98425196850393704" bottom="0.98425196850393704" header="0.51181102362204722" footer="0.51181102362204722"/>
  <pageSetup scale="81" fitToHeight="0" orientation="portrait" blackAndWhite="1" r:id="rId1"/>
  <headerFooter alignWithMargins="0">
    <oddFooter>&amp;LMCASTANEDA/DCONT/GPI&amp;RPagina  5</oddFooter>
  </headerFooter>
  <ignoredErrors>
    <ignoredError sqref="F52:H52 F53:G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opLeftCell="A32" zoomScale="50" zoomScaleNormal="50" workbookViewId="0">
      <selection activeCell="D55" sqref="D55"/>
    </sheetView>
  </sheetViews>
  <sheetFormatPr baseColWidth="10" defaultRowHeight="12.75" x14ac:dyDescent="0.2"/>
  <cols>
    <col min="1" max="1" width="2.7109375" style="151" customWidth="1"/>
    <col min="2" max="2" width="10.42578125" style="151" customWidth="1"/>
    <col min="3" max="3" width="80.7109375" style="151" customWidth="1"/>
    <col min="4" max="4" width="97.42578125" style="151" customWidth="1"/>
    <col min="5" max="5" width="25.7109375" style="151" customWidth="1"/>
    <col min="6" max="6" width="11.140625" style="151" customWidth="1"/>
    <col min="7" max="7" width="25.7109375" style="151" customWidth="1"/>
    <col min="8" max="8" width="11.42578125" style="151"/>
    <col min="9" max="9" width="44.85546875" style="151" customWidth="1"/>
    <col min="10" max="11" width="11.42578125" style="151"/>
    <col min="12" max="16384" width="11.42578125" style="146"/>
  </cols>
  <sheetData>
    <row r="1" spans="1:11" ht="33" thickTop="1" x14ac:dyDescent="0.2">
      <c r="A1" s="152"/>
      <c r="B1" s="153"/>
      <c r="C1" s="153"/>
      <c r="D1" s="153"/>
      <c r="E1" s="153"/>
      <c r="F1" s="153"/>
      <c r="G1" s="154"/>
      <c r="H1" s="153"/>
      <c r="I1" s="155"/>
      <c r="J1" s="155"/>
      <c r="K1" s="156"/>
    </row>
    <row r="2" spans="1:11" ht="36.75" x14ac:dyDescent="0.2">
      <c r="A2" s="361" t="s">
        <v>136</v>
      </c>
      <c r="B2" s="361"/>
      <c r="C2" s="361"/>
      <c r="D2" s="361"/>
      <c r="E2" s="361"/>
      <c r="F2" s="361"/>
      <c r="G2" s="361"/>
      <c r="H2" s="361"/>
      <c r="I2" s="361"/>
      <c r="J2" s="361"/>
      <c r="K2" s="362"/>
    </row>
    <row r="3" spans="1:11" ht="34.5" x14ac:dyDescent="0.2">
      <c r="A3" s="363" t="s">
        <v>137</v>
      </c>
      <c r="B3" s="364"/>
      <c r="C3" s="364"/>
      <c r="D3" s="364"/>
      <c r="E3" s="364"/>
      <c r="F3" s="364"/>
      <c r="G3" s="364"/>
      <c r="H3" s="364"/>
      <c r="I3" s="364"/>
      <c r="J3" s="364"/>
      <c r="K3" s="365"/>
    </row>
    <row r="4" spans="1:11" ht="34.5" x14ac:dyDescent="0.2">
      <c r="A4" s="366" t="s">
        <v>193</v>
      </c>
      <c r="B4" s="367"/>
      <c r="C4" s="367"/>
      <c r="D4" s="367"/>
      <c r="E4" s="367"/>
      <c r="F4" s="367"/>
      <c r="G4" s="367"/>
      <c r="H4" s="367"/>
      <c r="I4" s="367"/>
      <c r="J4" s="367"/>
      <c r="K4" s="368"/>
    </row>
    <row r="5" spans="1:11" ht="34.5" x14ac:dyDescent="0.2">
      <c r="A5" s="369" t="s">
        <v>138</v>
      </c>
      <c r="B5" s="370"/>
      <c r="C5" s="370"/>
      <c r="D5" s="370"/>
      <c r="E5" s="370"/>
      <c r="F5" s="370"/>
      <c r="G5" s="370"/>
      <c r="H5" s="370"/>
      <c r="I5" s="370"/>
      <c r="J5" s="370"/>
      <c r="K5" s="371"/>
    </row>
    <row r="6" spans="1:11" ht="30.75" thickBot="1" x14ac:dyDescent="0.25">
      <c r="A6" s="157"/>
      <c r="B6" s="158"/>
      <c r="C6" s="158"/>
      <c r="D6" s="158"/>
      <c r="E6" s="158"/>
      <c r="F6" s="158"/>
      <c r="G6" s="158"/>
      <c r="H6" s="158"/>
      <c r="I6" s="158"/>
      <c r="J6" s="159"/>
      <c r="K6" s="160"/>
    </row>
    <row r="7" spans="1:11" ht="62.25" customHeight="1" thickTop="1" x14ac:dyDescent="0.4">
      <c r="A7" s="161"/>
      <c r="B7" s="162"/>
      <c r="C7" s="162"/>
      <c r="D7" s="162"/>
      <c r="E7" s="162"/>
      <c r="F7" s="162"/>
      <c r="G7" s="162"/>
      <c r="H7" s="162"/>
      <c r="I7" s="163"/>
      <c r="J7" s="164"/>
      <c r="K7" s="165"/>
    </row>
    <row r="8" spans="1:11" ht="90" x14ac:dyDescent="0.4">
      <c r="A8" s="166"/>
      <c r="B8" s="167"/>
      <c r="C8" s="167"/>
      <c r="D8" s="167"/>
      <c r="E8" s="168">
        <v>2017</v>
      </c>
      <c r="F8" s="169"/>
      <c r="G8" s="168">
        <v>2016</v>
      </c>
      <c r="H8" s="170"/>
      <c r="I8" s="171" t="s">
        <v>188</v>
      </c>
      <c r="J8" s="172"/>
      <c r="K8" s="173"/>
    </row>
    <row r="9" spans="1:11" ht="43.5" x14ac:dyDescent="0.2">
      <c r="A9" s="166"/>
      <c r="B9" s="167"/>
      <c r="C9" s="167"/>
      <c r="D9" s="167"/>
      <c r="E9" s="174"/>
      <c r="F9" s="169"/>
      <c r="G9" s="174"/>
      <c r="H9" s="170"/>
      <c r="I9" s="172"/>
      <c r="J9" s="172"/>
      <c r="K9" s="173"/>
    </row>
    <row r="10" spans="1:11" ht="34.5" x14ac:dyDescent="0.45">
      <c r="A10" s="166"/>
      <c r="B10" s="175" t="s">
        <v>139</v>
      </c>
      <c r="C10" s="176" t="s">
        <v>140</v>
      </c>
      <c r="D10" s="175"/>
      <c r="E10" s="167"/>
      <c r="F10" s="167"/>
      <c r="G10" s="167"/>
      <c r="H10" s="170"/>
      <c r="I10" s="177"/>
      <c r="J10" s="172"/>
      <c r="K10" s="173"/>
    </row>
    <row r="11" spans="1:11" ht="34.5" x14ac:dyDescent="0.45">
      <c r="A11" s="166"/>
      <c r="B11" s="167"/>
      <c r="C11" s="167" t="s">
        <v>141</v>
      </c>
      <c r="D11" s="167"/>
      <c r="E11" s="178">
        <v>3558.3</v>
      </c>
      <c r="F11" s="167"/>
      <c r="G11" s="179">
        <v>3180.9</v>
      </c>
      <c r="H11" s="179"/>
      <c r="I11" s="180"/>
      <c r="J11" s="172"/>
      <c r="K11" s="173"/>
    </row>
    <row r="12" spans="1:11" ht="34.5" x14ac:dyDescent="0.45">
      <c r="A12" s="166"/>
      <c r="B12" s="167"/>
      <c r="C12" s="167" t="s">
        <v>142</v>
      </c>
      <c r="D12" s="167"/>
      <c r="E12" s="178">
        <v>3551</v>
      </c>
      <c r="F12" s="167"/>
      <c r="G12" s="179">
        <v>3038.7</v>
      </c>
      <c r="H12" s="179"/>
      <c r="I12" s="181"/>
      <c r="J12" s="172"/>
      <c r="K12" s="173"/>
    </row>
    <row r="13" spans="1:11" ht="34.5" x14ac:dyDescent="0.45">
      <c r="A13" s="166"/>
      <c r="B13" s="167"/>
      <c r="C13" s="167"/>
      <c r="D13" s="167"/>
      <c r="E13" s="178"/>
      <c r="F13" s="167"/>
      <c r="G13" s="179"/>
      <c r="H13" s="179"/>
      <c r="I13" s="177"/>
      <c r="J13" s="172"/>
      <c r="K13" s="173"/>
    </row>
    <row r="14" spans="1:11" ht="34.5" x14ac:dyDescent="0.45">
      <c r="A14" s="166"/>
      <c r="B14" s="167"/>
      <c r="C14" s="167"/>
      <c r="D14" s="167"/>
      <c r="E14" s="182"/>
      <c r="F14" s="167"/>
      <c r="G14" s="183"/>
      <c r="H14" s="183"/>
      <c r="I14" s="177"/>
      <c r="J14" s="172"/>
      <c r="K14" s="173"/>
    </row>
    <row r="15" spans="1:11" ht="34.5" x14ac:dyDescent="0.45">
      <c r="A15" s="166"/>
      <c r="B15" s="175" t="s">
        <v>143</v>
      </c>
      <c r="C15" s="175" t="s">
        <v>144</v>
      </c>
      <c r="D15" s="175"/>
      <c r="E15" s="184"/>
      <c r="F15" s="167"/>
      <c r="G15" s="185"/>
      <c r="H15" s="185"/>
      <c r="I15" s="177"/>
      <c r="J15" s="172"/>
      <c r="K15" s="173"/>
    </row>
    <row r="16" spans="1:11" ht="34.5" x14ac:dyDescent="0.45">
      <c r="A16" s="166"/>
      <c r="B16" s="167"/>
      <c r="C16" s="167" t="s">
        <v>145</v>
      </c>
      <c r="D16" s="167"/>
      <c r="E16" s="186">
        <v>0.10100000000000001</v>
      </c>
      <c r="F16" s="167"/>
      <c r="G16" s="187">
        <v>9.6000000000000002E-2</v>
      </c>
      <c r="H16" s="187"/>
      <c r="I16" s="188">
        <v>0.09</v>
      </c>
      <c r="J16" s="172"/>
      <c r="K16" s="173"/>
    </row>
    <row r="17" spans="1:11" ht="34.5" x14ac:dyDescent="0.45">
      <c r="A17" s="166"/>
      <c r="B17" s="167"/>
      <c r="C17" s="167" t="s">
        <v>146</v>
      </c>
      <c r="D17" s="167"/>
      <c r="E17" s="186">
        <v>0.104</v>
      </c>
      <c r="F17" s="167" t="s">
        <v>147</v>
      </c>
      <c r="G17" s="187">
        <v>9.7000000000000003E-2</v>
      </c>
      <c r="H17" s="187"/>
      <c r="I17" s="188"/>
      <c r="J17" s="172"/>
      <c r="K17" s="173"/>
    </row>
    <row r="18" spans="1:11" ht="34.5" x14ac:dyDescent="0.45">
      <c r="A18" s="166"/>
      <c r="B18" s="167"/>
      <c r="C18" s="167" t="s">
        <v>148</v>
      </c>
      <c r="D18" s="167"/>
      <c r="E18" s="186">
        <v>1.9E-2</v>
      </c>
      <c r="F18" s="167" t="s">
        <v>147</v>
      </c>
      <c r="G18" s="187">
        <v>1.7000000000000001E-2</v>
      </c>
      <c r="H18" s="187"/>
      <c r="I18" s="188">
        <v>1.4999999999999999E-2</v>
      </c>
      <c r="J18" s="172"/>
      <c r="K18" s="173"/>
    </row>
    <row r="19" spans="1:11" ht="34.5" x14ac:dyDescent="0.45">
      <c r="A19" s="166"/>
      <c r="B19" s="167"/>
      <c r="C19" s="167" t="s">
        <v>149</v>
      </c>
      <c r="D19" s="167"/>
      <c r="E19" s="186">
        <v>0.03</v>
      </c>
      <c r="F19" s="167"/>
      <c r="G19" s="187">
        <v>5.2999999999999999E-2</v>
      </c>
      <c r="H19" s="187"/>
      <c r="I19" s="188"/>
      <c r="J19" s="172"/>
      <c r="K19" s="173"/>
    </row>
    <row r="20" spans="1:11" ht="34.5" x14ac:dyDescent="0.45">
      <c r="A20" s="166"/>
      <c r="B20" s="167"/>
      <c r="C20" s="167" t="s">
        <v>150</v>
      </c>
      <c r="D20" s="167"/>
      <c r="E20" s="186">
        <v>7.0000000000000007E-2</v>
      </c>
      <c r="F20" s="167"/>
      <c r="G20" s="187">
        <v>6.7000000000000004E-2</v>
      </c>
      <c r="H20" s="187"/>
      <c r="I20" s="188"/>
      <c r="J20" s="172"/>
      <c r="K20" s="173"/>
    </row>
    <row r="21" spans="1:11" ht="34.5" x14ac:dyDescent="0.45">
      <c r="A21" s="166"/>
      <c r="B21" s="167"/>
      <c r="C21" s="167" t="s">
        <v>151</v>
      </c>
      <c r="D21" s="167"/>
      <c r="E21" s="186">
        <v>3.3000000000000002E-2</v>
      </c>
      <c r="F21" s="167"/>
      <c r="G21" s="187">
        <v>3.3000000000000002E-2</v>
      </c>
      <c r="H21" s="187"/>
      <c r="I21" s="188"/>
      <c r="J21" s="172"/>
      <c r="K21" s="173"/>
    </row>
    <row r="22" spans="1:11" ht="34.5" x14ac:dyDescent="0.45">
      <c r="A22" s="166"/>
      <c r="B22" s="167"/>
      <c r="C22" s="167" t="s">
        <v>152</v>
      </c>
      <c r="D22" s="167"/>
      <c r="E22" s="186">
        <v>3.6999999999999998E-2</v>
      </c>
      <c r="F22" s="167"/>
      <c r="G22" s="187">
        <v>3.4000000000000002E-2</v>
      </c>
      <c r="H22" s="187"/>
      <c r="I22" s="188"/>
      <c r="J22" s="172"/>
      <c r="K22" s="173"/>
    </row>
    <row r="23" spans="1:11" ht="34.5" x14ac:dyDescent="0.45">
      <c r="A23" s="166"/>
      <c r="B23" s="167"/>
      <c r="C23" s="167"/>
      <c r="D23" s="167"/>
      <c r="E23" s="186"/>
      <c r="F23" s="167"/>
      <c r="G23" s="187"/>
      <c r="H23" s="187"/>
      <c r="I23" s="188"/>
      <c r="J23" s="172"/>
      <c r="K23" s="173"/>
    </row>
    <row r="24" spans="1:11" ht="34.5" x14ac:dyDescent="0.45">
      <c r="A24" s="166"/>
      <c r="B24" s="175"/>
      <c r="C24" s="175"/>
      <c r="D24" s="175"/>
      <c r="E24" s="189"/>
      <c r="F24" s="167"/>
      <c r="G24" s="190"/>
      <c r="H24" s="190"/>
      <c r="I24" s="188"/>
      <c r="J24" s="172"/>
      <c r="K24" s="173"/>
    </row>
    <row r="25" spans="1:11" ht="34.5" x14ac:dyDescent="0.45">
      <c r="A25" s="166"/>
      <c r="B25" s="175" t="s">
        <v>153</v>
      </c>
      <c r="C25" s="175" t="s">
        <v>154</v>
      </c>
      <c r="D25" s="175"/>
      <c r="E25" s="167"/>
      <c r="F25" s="167"/>
      <c r="G25" s="191"/>
      <c r="H25" s="191"/>
      <c r="I25" s="188"/>
      <c r="J25" s="172"/>
      <c r="K25" s="173"/>
    </row>
    <row r="26" spans="1:11" ht="34.5" x14ac:dyDescent="0.45">
      <c r="A26" s="166"/>
      <c r="B26" s="167"/>
      <c r="C26" s="167" t="s">
        <v>155</v>
      </c>
      <c r="D26" s="167"/>
      <c r="E26" s="186">
        <v>8.4000000000000005E-2</v>
      </c>
      <c r="F26" s="167"/>
      <c r="G26" s="187">
        <v>0.106</v>
      </c>
      <c r="H26" s="187"/>
      <c r="I26" s="188">
        <v>0.15</v>
      </c>
      <c r="J26" s="172"/>
      <c r="K26" s="173"/>
    </row>
    <row r="27" spans="1:11" ht="34.5" x14ac:dyDescent="0.45">
      <c r="A27" s="166"/>
      <c r="B27" s="167"/>
      <c r="C27" s="167" t="s">
        <v>156</v>
      </c>
      <c r="D27" s="167"/>
      <c r="E27" s="186">
        <v>7.5999999999999998E-2</v>
      </c>
      <c r="F27" s="167"/>
      <c r="G27" s="187">
        <v>6.3E-2</v>
      </c>
      <c r="H27" s="187"/>
      <c r="I27" s="188"/>
      <c r="J27" s="172"/>
      <c r="K27" s="173"/>
    </row>
    <row r="28" spans="1:11" ht="34.5" x14ac:dyDescent="0.45">
      <c r="A28" s="166"/>
      <c r="B28" s="167"/>
      <c r="C28" s="167" t="s">
        <v>157</v>
      </c>
      <c r="D28" s="167"/>
      <c r="E28" s="186">
        <v>-2.8000000000000001E-2</v>
      </c>
      <c r="F28" s="167"/>
      <c r="G28" s="187">
        <v>-0.124</v>
      </c>
      <c r="H28" s="187"/>
      <c r="I28" s="177"/>
      <c r="J28" s="172"/>
      <c r="K28" s="173"/>
    </row>
    <row r="29" spans="1:11" ht="34.5" x14ac:dyDescent="0.45">
      <c r="A29" s="166"/>
      <c r="B29" s="167"/>
      <c r="C29" s="167" t="s">
        <v>158</v>
      </c>
      <c r="D29" s="167"/>
      <c r="E29" s="186">
        <v>6.7000000000000004E-2</v>
      </c>
      <c r="F29" s="167"/>
      <c r="G29" s="187">
        <v>5.6000000000000001E-2</v>
      </c>
      <c r="H29" s="187"/>
      <c r="I29" s="177"/>
      <c r="J29" s="172"/>
      <c r="K29" s="173"/>
    </row>
    <row r="30" spans="1:11" ht="34.5" x14ac:dyDescent="0.45">
      <c r="A30" s="166"/>
      <c r="B30" s="167"/>
      <c r="C30" s="167" t="s">
        <v>159</v>
      </c>
      <c r="D30" s="167"/>
      <c r="E30" s="186">
        <v>0.11799999999999999</v>
      </c>
      <c r="F30" s="167"/>
      <c r="G30" s="187">
        <v>9.2999999999999999E-2</v>
      </c>
      <c r="H30" s="187"/>
      <c r="I30" s="177"/>
      <c r="J30" s="172"/>
      <c r="K30" s="173"/>
    </row>
    <row r="31" spans="1:11" ht="34.5" x14ac:dyDescent="0.45">
      <c r="A31" s="166"/>
      <c r="B31" s="167"/>
      <c r="C31" s="167"/>
      <c r="D31" s="167"/>
      <c r="E31" s="186"/>
      <c r="F31" s="167"/>
      <c r="G31" s="187"/>
      <c r="H31" s="187"/>
      <c r="I31" s="177"/>
      <c r="J31" s="172"/>
      <c r="K31" s="173"/>
    </row>
    <row r="32" spans="1:11" ht="34.5" x14ac:dyDescent="0.45">
      <c r="A32" s="166"/>
      <c r="B32" s="167"/>
      <c r="C32" s="167"/>
      <c r="D32" s="167"/>
      <c r="E32" s="167"/>
      <c r="F32" s="167"/>
      <c r="G32" s="191"/>
      <c r="H32" s="191"/>
      <c r="I32" s="177"/>
      <c r="J32" s="172"/>
      <c r="K32" s="173"/>
    </row>
    <row r="33" spans="1:11" ht="34.5" x14ac:dyDescent="0.45">
      <c r="A33" s="166"/>
      <c r="B33" s="175" t="s">
        <v>160</v>
      </c>
      <c r="C33" s="175" t="s">
        <v>161</v>
      </c>
      <c r="D33" s="175"/>
      <c r="E33" s="167"/>
      <c r="F33" s="167"/>
      <c r="G33" s="191"/>
      <c r="H33" s="191"/>
      <c r="I33" s="177"/>
      <c r="J33" s="172"/>
      <c r="K33" s="173"/>
    </row>
    <row r="34" spans="1:11" ht="34.5" x14ac:dyDescent="0.45">
      <c r="A34" s="166"/>
      <c r="B34" s="167"/>
      <c r="C34" s="167" t="s">
        <v>162</v>
      </c>
      <c r="D34" s="167"/>
      <c r="E34" s="186">
        <v>0.222</v>
      </c>
      <c r="F34" s="167"/>
      <c r="G34" s="187">
        <v>0.222</v>
      </c>
      <c r="H34" s="187"/>
      <c r="I34" s="177"/>
      <c r="J34" s="172"/>
      <c r="K34" s="173"/>
    </row>
    <row r="35" spans="1:11" ht="34.5" x14ac:dyDescent="0.45">
      <c r="A35" s="166"/>
      <c r="B35" s="167"/>
      <c r="C35" s="167" t="s">
        <v>163</v>
      </c>
      <c r="D35" s="167"/>
      <c r="E35" s="186">
        <v>7.6999999999999999E-2</v>
      </c>
      <c r="F35" s="167"/>
      <c r="G35" s="187">
        <v>8.1000000000000003E-2</v>
      </c>
      <c r="H35" s="187"/>
      <c r="I35" s="177"/>
      <c r="J35" s="172"/>
      <c r="K35" s="173"/>
    </row>
    <row r="36" spans="1:11" ht="34.5" x14ac:dyDescent="0.45">
      <c r="A36" s="166"/>
      <c r="B36" s="167"/>
      <c r="C36" s="167" t="s">
        <v>164</v>
      </c>
      <c r="D36" s="167"/>
      <c r="E36" s="186">
        <v>0.249</v>
      </c>
      <c r="F36" s="167"/>
      <c r="G36" s="187">
        <v>0.247</v>
      </c>
      <c r="H36" s="187"/>
      <c r="I36" s="177"/>
      <c r="J36" s="172"/>
      <c r="K36" s="173"/>
    </row>
    <row r="37" spans="1:11" ht="34.5" x14ac:dyDescent="0.45">
      <c r="A37" s="166"/>
      <c r="B37" s="175"/>
      <c r="C37" s="175"/>
      <c r="D37" s="175"/>
      <c r="E37" s="167"/>
      <c r="F37" s="167"/>
      <c r="G37" s="191"/>
      <c r="H37" s="191"/>
      <c r="I37" s="177"/>
      <c r="J37" s="172"/>
      <c r="K37" s="173"/>
    </row>
    <row r="38" spans="1:11" ht="34.5" x14ac:dyDescent="0.45">
      <c r="A38" s="166"/>
      <c r="B38" s="167"/>
      <c r="C38" s="167"/>
      <c r="D38" s="167"/>
      <c r="E38" s="186"/>
      <c r="F38" s="167"/>
      <c r="G38" s="187"/>
      <c r="H38" s="187"/>
      <c r="I38" s="177"/>
      <c r="J38" s="172"/>
      <c r="K38" s="173"/>
    </row>
    <row r="39" spans="1:11" ht="34.5" x14ac:dyDescent="0.45">
      <c r="A39" s="166"/>
      <c r="B39" s="175" t="s">
        <v>165</v>
      </c>
      <c r="C39" s="175" t="s">
        <v>166</v>
      </c>
      <c r="D39" s="175"/>
      <c r="E39" s="167"/>
      <c r="F39" s="167"/>
      <c r="G39" s="191"/>
      <c r="H39" s="191"/>
      <c r="I39" s="177"/>
      <c r="J39" s="172"/>
      <c r="K39" s="173"/>
    </row>
    <row r="40" spans="1:11" ht="34.5" x14ac:dyDescent="0.45">
      <c r="A40" s="166"/>
      <c r="B40" s="167"/>
      <c r="C40" s="167" t="s">
        <v>167</v>
      </c>
      <c r="D40" s="167"/>
      <c r="E40" s="167"/>
      <c r="F40" s="167"/>
      <c r="G40" s="191"/>
      <c r="H40" s="191"/>
      <c r="I40" s="177"/>
      <c r="J40" s="172"/>
      <c r="K40" s="173"/>
    </row>
    <row r="41" spans="1:11" ht="34.5" x14ac:dyDescent="0.45">
      <c r="A41" s="166"/>
      <c r="B41" s="167" t="s">
        <v>2</v>
      </c>
      <c r="C41" s="167" t="s">
        <v>168</v>
      </c>
      <c r="D41" s="167"/>
      <c r="E41" s="186">
        <v>0</v>
      </c>
      <c r="F41" s="167"/>
      <c r="G41" s="187">
        <v>0</v>
      </c>
      <c r="H41" s="187"/>
      <c r="I41" s="177"/>
      <c r="J41" s="172"/>
      <c r="K41" s="173"/>
    </row>
    <row r="42" spans="1:11" ht="34.5" x14ac:dyDescent="0.45">
      <c r="A42" s="166"/>
      <c r="B42" s="167"/>
      <c r="C42" s="167" t="s">
        <v>169</v>
      </c>
      <c r="D42" s="167"/>
      <c r="E42" s="167"/>
      <c r="F42" s="167"/>
      <c r="G42" s="191"/>
      <c r="H42" s="191"/>
      <c r="I42" s="177"/>
      <c r="J42" s="172"/>
      <c r="K42" s="173"/>
    </row>
    <row r="43" spans="1:11" ht="34.5" x14ac:dyDescent="0.45">
      <c r="A43" s="166"/>
      <c r="B43" s="167" t="s">
        <v>2</v>
      </c>
      <c r="C43" s="167" t="s">
        <v>170</v>
      </c>
      <c r="D43" s="167"/>
      <c r="E43" s="186">
        <v>0.01</v>
      </c>
      <c r="F43" s="167"/>
      <c r="G43" s="187">
        <v>0.01</v>
      </c>
      <c r="H43" s="187"/>
      <c r="I43" s="177"/>
      <c r="J43" s="172"/>
      <c r="K43" s="173"/>
    </row>
    <row r="44" spans="1:11" ht="34.5" x14ac:dyDescent="0.45">
      <c r="A44" s="166"/>
      <c r="B44" s="167"/>
      <c r="C44" s="167"/>
      <c r="D44" s="167"/>
      <c r="E44" s="186"/>
      <c r="F44" s="167"/>
      <c r="G44" s="187"/>
      <c r="H44" s="187"/>
      <c r="I44" s="177"/>
      <c r="J44" s="172"/>
      <c r="K44" s="173"/>
    </row>
    <row r="45" spans="1:11" ht="34.5" x14ac:dyDescent="0.45">
      <c r="A45" s="166"/>
      <c r="B45" s="167"/>
      <c r="C45" s="167" t="s">
        <v>171</v>
      </c>
      <c r="D45" s="167"/>
      <c r="E45" s="186">
        <v>0</v>
      </c>
      <c r="F45" s="167"/>
      <c r="G45" s="187">
        <v>0</v>
      </c>
      <c r="H45" s="187"/>
      <c r="I45" s="177"/>
      <c r="J45" s="172"/>
      <c r="K45" s="173"/>
    </row>
    <row r="46" spans="1:11" ht="34.5" x14ac:dyDescent="0.45">
      <c r="A46" s="166"/>
      <c r="B46" s="167"/>
      <c r="C46" s="167"/>
      <c r="D46" s="167"/>
      <c r="E46" s="186"/>
      <c r="F46" s="167"/>
      <c r="G46" s="187"/>
      <c r="H46" s="187"/>
      <c r="I46" s="177"/>
      <c r="J46" s="172"/>
      <c r="K46" s="173"/>
    </row>
    <row r="47" spans="1:11" ht="34.5" x14ac:dyDescent="0.45">
      <c r="A47" s="166"/>
      <c r="B47" s="167"/>
      <c r="C47" s="167"/>
      <c r="D47" s="167"/>
      <c r="E47" s="167"/>
      <c r="F47" s="167"/>
      <c r="G47" s="191"/>
      <c r="H47" s="191"/>
      <c r="I47" s="177"/>
      <c r="J47" s="172"/>
      <c r="K47" s="173"/>
    </row>
    <row r="48" spans="1:11" ht="34.5" x14ac:dyDescent="0.45">
      <c r="A48" s="166"/>
      <c r="B48" s="167" t="s">
        <v>2</v>
      </c>
      <c r="C48" s="167"/>
      <c r="D48" s="167"/>
      <c r="E48" s="186"/>
      <c r="F48" s="167"/>
      <c r="G48" s="187"/>
      <c r="H48" s="187"/>
      <c r="I48" s="177"/>
      <c r="J48" s="172"/>
      <c r="K48" s="173"/>
    </row>
    <row r="49" spans="1:11" ht="34.5" x14ac:dyDescent="0.45">
      <c r="A49" s="166"/>
      <c r="B49" s="175" t="s">
        <v>172</v>
      </c>
      <c r="C49" s="175" t="s">
        <v>173</v>
      </c>
      <c r="D49" s="175"/>
      <c r="E49" s="167"/>
      <c r="F49" s="167"/>
      <c r="G49" s="191"/>
      <c r="H49" s="191"/>
      <c r="I49" s="177"/>
      <c r="J49" s="172"/>
      <c r="K49" s="173"/>
    </row>
    <row r="50" spans="1:11" ht="34.5" x14ac:dyDescent="0.45">
      <c r="A50" s="166"/>
      <c r="B50" s="167"/>
      <c r="C50" s="167" t="s">
        <v>174</v>
      </c>
      <c r="D50" s="167"/>
      <c r="E50" s="186">
        <v>0.02</v>
      </c>
      <c r="F50" s="167"/>
      <c r="G50" s="187">
        <v>0.02</v>
      </c>
      <c r="H50" s="187"/>
      <c r="I50" s="188"/>
      <c r="J50" s="172"/>
      <c r="K50" s="173"/>
    </row>
    <row r="51" spans="1:11" ht="34.5" x14ac:dyDescent="0.45">
      <c r="A51" s="166"/>
      <c r="B51" s="167"/>
      <c r="C51" s="167" t="s">
        <v>175</v>
      </c>
      <c r="D51" s="167"/>
      <c r="E51" s="186">
        <v>2.5000000000000001E-2</v>
      </c>
      <c r="F51" s="167"/>
      <c r="G51" s="187">
        <v>2.5999999999999999E-2</v>
      </c>
      <c r="H51" s="187"/>
      <c r="I51" s="188">
        <v>0.03</v>
      </c>
      <c r="J51" s="172"/>
      <c r="K51" s="173"/>
    </row>
    <row r="52" spans="1:11" ht="34.5" x14ac:dyDescent="0.45">
      <c r="A52" s="166"/>
      <c r="B52" s="167"/>
      <c r="C52" s="167" t="s">
        <v>176</v>
      </c>
      <c r="D52" s="167"/>
      <c r="E52" s="186">
        <v>0.45300000000000001</v>
      </c>
      <c r="F52" s="167"/>
      <c r="G52" s="187">
        <v>0.45200000000000001</v>
      </c>
      <c r="H52" s="187"/>
      <c r="I52" s="188">
        <v>0.6</v>
      </c>
      <c r="J52" s="172"/>
      <c r="K52" s="173"/>
    </row>
    <row r="53" spans="1:11" ht="34.5" x14ac:dyDescent="0.45">
      <c r="A53" s="166"/>
      <c r="B53" s="167"/>
      <c r="C53" s="167" t="s">
        <v>177</v>
      </c>
      <c r="D53" s="167"/>
      <c r="E53" s="186">
        <v>0.57399999999999995</v>
      </c>
      <c r="F53" s="167"/>
      <c r="G53" s="187">
        <v>0.626</v>
      </c>
      <c r="H53" s="187"/>
      <c r="I53" s="188"/>
      <c r="J53" s="172"/>
      <c r="K53" s="173"/>
    </row>
    <row r="54" spans="1:11" ht="34.5" x14ac:dyDescent="0.45">
      <c r="A54" s="166"/>
      <c r="B54" s="167"/>
      <c r="C54" s="167"/>
      <c r="D54" s="167"/>
      <c r="E54" s="186"/>
      <c r="F54" s="167"/>
      <c r="G54" s="186"/>
      <c r="H54" s="170"/>
      <c r="I54" s="188"/>
      <c r="J54" s="172"/>
      <c r="K54" s="173"/>
    </row>
    <row r="55" spans="1:11" ht="33" hidden="1" thickBot="1" x14ac:dyDescent="0.25">
      <c r="A55" s="192"/>
      <c r="B55" s="170"/>
      <c r="C55" s="170"/>
      <c r="D55" s="170"/>
      <c r="E55" s="193"/>
      <c r="F55" s="170"/>
      <c r="G55" s="170"/>
      <c r="H55" s="170"/>
      <c r="I55" s="172"/>
      <c r="J55" s="172"/>
      <c r="K55" s="173"/>
    </row>
    <row r="56" spans="1:11" hidden="1" x14ac:dyDescent="0.2">
      <c r="A56" s="194"/>
      <c r="B56" s="172"/>
      <c r="C56" s="172"/>
      <c r="D56" s="172"/>
      <c r="E56" s="172"/>
      <c r="F56" s="172"/>
      <c r="G56" s="172"/>
      <c r="H56" s="172"/>
      <c r="I56" s="172"/>
      <c r="J56" s="172"/>
      <c r="K56" s="173"/>
    </row>
    <row r="57" spans="1:11" ht="15" hidden="1" x14ac:dyDescent="0.2">
      <c r="A57" s="195"/>
      <c r="B57" s="172"/>
      <c r="C57" s="172"/>
      <c r="D57" s="172"/>
      <c r="E57" s="172"/>
      <c r="F57" s="172"/>
      <c r="G57" s="172"/>
      <c r="H57" s="172"/>
      <c r="I57" s="172"/>
      <c r="J57" s="172"/>
      <c r="K57" s="173"/>
    </row>
    <row r="58" spans="1:11" ht="15" hidden="1" x14ac:dyDescent="0.2">
      <c r="A58" s="194"/>
      <c r="B58" s="172"/>
      <c r="C58" s="172"/>
      <c r="D58" s="172"/>
      <c r="E58" s="172"/>
      <c r="F58" s="172"/>
      <c r="G58" s="172"/>
      <c r="H58" s="172"/>
      <c r="I58" s="196"/>
      <c r="J58" s="172"/>
      <c r="K58" s="173"/>
    </row>
    <row r="59" spans="1:11" hidden="1" x14ac:dyDescent="0.2">
      <c r="A59" s="194"/>
      <c r="B59" s="172"/>
      <c r="C59" s="172"/>
      <c r="D59" s="172"/>
      <c r="E59" s="172"/>
      <c r="F59" s="172"/>
      <c r="G59" s="172"/>
      <c r="H59" s="172"/>
      <c r="I59" s="172"/>
      <c r="J59" s="172"/>
      <c r="K59" s="173"/>
    </row>
    <row r="60" spans="1:11" ht="13.5" thickBot="1" x14ac:dyDescent="0.25">
      <c r="A60" s="197"/>
      <c r="B60" s="198"/>
      <c r="C60" s="198"/>
      <c r="D60" s="198"/>
      <c r="E60" s="198"/>
      <c r="F60" s="198"/>
      <c r="G60" s="198"/>
      <c r="H60" s="198"/>
      <c r="I60" s="198"/>
      <c r="J60" s="198"/>
      <c r="K60" s="199"/>
    </row>
    <row r="61" spans="1:11" ht="13.5" thickTop="1" x14ac:dyDescent="0.2">
      <c r="B61" s="172"/>
      <c r="C61" s="172"/>
      <c r="D61" s="172"/>
      <c r="E61" s="172"/>
      <c r="F61" s="172"/>
      <c r="G61" s="172"/>
      <c r="H61" s="172"/>
      <c r="I61" s="172"/>
      <c r="J61" s="172"/>
      <c r="K61" s="172"/>
    </row>
    <row r="62" spans="1:11" x14ac:dyDescent="0.2">
      <c r="B62" s="172"/>
      <c r="C62" s="172"/>
      <c r="D62" s="172"/>
      <c r="E62" s="172"/>
      <c r="F62" s="172"/>
      <c r="G62" s="172"/>
      <c r="H62" s="172"/>
      <c r="I62" s="172"/>
      <c r="J62" s="172"/>
      <c r="K62" s="172"/>
    </row>
    <row r="63" spans="1:11" x14ac:dyDescent="0.2">
      <c r="B63" s="172"/>
      <c r="C63" s="172"/>
      <c r="D63" s="172"/>
      <c r="E63" s="172"/>
      <c r="F63" s="172"/>
      <c r="G63" s="172"/>
      <c r="H63" s="172"/>
      <c r="I63" s="172"/>
      <c r="J63" s="172"/>
      <c r="K63" s="172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view="pageBreakPreview" zoomScale="80" zoomScaleNormal="100" zoomScaleSheetLayoutView="80" workbookViewId="0">
      <selection activeCell="D55" sqref="D55"/>
    </sheetView>
  </sheetViews>
  <sheetFormatPr baseColWidth="10" defaultRowHeight="12.75" x14ac:dyDescent="0.2"/>
  <cols>
    <col min="1" max="1" width="14.5703125" style="271" customWidth="1"/>
    <col min="2" max="2" width="59.5703125" style="315" customWidth="1"/>
    <col min="3" max="3" width="15.42578125" style="316" customWidth="1"/>
    <col min="4" max="4" width="16.7109375" style="316" customWidth="1"/>
    <col min="5" max="5" width="0" style="272" hidden="1" customWidth="1"/>
    <col min="6" max="6" width="11.5703125" style="272" hidden="1" customWidth="1"/>
    <col min="7" max="7" width="0" style="273" hidden="1" customWidth="1"/>
    <col min="8" max="8" width="0" style="272" hidden="1" customWidth="1"/>
    <col min="9" max="256" width="11.42578125" style="272"/>
    <col min="257" max="257" width="14.5703125" style="272" customWidth="1"/>
    <col min="258" max="258" width="59.5703125" style="272" customWidth="1"/>
    <col min="259" max="259" width="15.42578125" style="272" customWidth="1"/>
    <col min="260" max="260" width="16.7109375" style="272" customWidth="1"/>
    <col min="261" max="261" width="11.42578125" style="272"/>
    <col min="262" max="262" width="11.5703125" style="272" bestFit="1" customWidth="1"/>
    <col min="263" max="512" width="11.42578125" style="272"/>
    <col min="513" max="513" width="14.5703125" style="272" customWidth="1"/>
    <col min="514" max="514" width="59.5703125" style="272" customWidth="1"/>
    <col min="515" max="515" width="15.42578125" style="272" customWidth="1"/>
    <col min="516" max="516" width="16.7109375" style="272" customWidth="1"/>
    <col min="517" max="517" width="11.42578125" style="272"/>
    <col min="518" max="518" width="11.5703125" style="272" bestFit="1" customWidth="1"/>
    <col min="519" max="768" width="11.42578125" style="272"/>
    <col min="769" max="769" width="14.5703125" style="272" customWidth="1"/>
    <col min="770" max="770" width="59.5703125" style="272" customWidth="1"/>
    <col min="771" max="771" width="15.42578125" style="272" customWidth="1"/>
    <col min="772" max="772" width="16.7109375" style="272" customWidth="1"/>
    <col min="773" max="773" width="11.42578125" style="272"/>
    <col min="774" max="774" width="11.5703125" style="272" bestFit="1" customWidth="1"/>
    <col min="775" max="1024" width="11.42578125" style="272"/>
    <col min="1025" max="1025" width="14.5703125" style="272" customWidth="1"/>
    <col min="1026" max="1026" width="59.5703125" style="272" customWidth="1"/>
    <col min="1027" max="1027" width="15.42578125" style="272" customWidth="1"/>
    <col min="1028" max="1028" width="16.7109375" style="272" customWidth="1"/>
    <col min="1029" max="1029" width="11.42578125" style="272"/>
    <col min="1030" max="1030" width="11.5703125" style="272" bestFit="1" customWidth="1"/>
    <col min="1031" max="1280" width="11.42578125" style="272"/>
    <col min="1281" max="1281" width="14.5703125" style="272" customWidth="1"/>
    <col min="1282" max="1282" width="59.5703125" style="272" customWidth="1"/>
    <col min="1283" max="1283" width="15.42578125" style="272" customWidth="1"/>
    <col min="1284" max="1284" width="16.7109375" style="272" customWidth="1"/>
    <col min="1285" max="1285" width="11.42578125" style="272"/>
    <col min="1286" max="1286" width="11.5703125" style="272" bestFit="1" customWidth="1"/>
    <col min="1287" max="1536" width="11.42578125" style="272"/>
    <col min="1537" max="1537" width="14.5703125" style="272" customWidth="1"/>
    <col min="1538" max="1538" width="59.5703125" style="272" customWidth="1"/>
    <col min="1539" max="1539" width="15.42578125" style="272" customWidth="1"/>
    <col min="1540" max="1540" width="16.7109375" style="272" customWidth="1"/>
    <col min="1541" max="1541" width="11.42578125" style="272"/>
    <col min="1542" max="1542" width="11.5703125" style="272" bestFit="1" customWidth="1"/>
    <col min="1543" max="1792" width="11.42578125" style="272"/>
    <col min="1793" max="1793" width="14.5703125" style="272" customWidth="1"/>
    <col min="1794" max="1794" width="59.5703125" style="272" customWidth="1"/>
    <col min="1795" max="1795" width="15.42578125" style="272" customWidth="1"/>
    <col min="1796" max="1796" width="16.7109375" style="272" customWidth="1"/>
    <col min="1797" max="1797" width="11.42578125" style="272"/>
    <col min="1798" max="1798" width="11.5703125" style="272" bestFit="1" customWidth="1"/>
    <col min="1799" max="2048" width="11.42578125" style="272"/>
    <col min="2049" max="2049" width="14.5703125" style="272" customWidth="1"/>
    <col min="2050" max="2050" width="59.5703125" style="272" customWidth="1"/>
    <col min="2051" max="2051" width="15.42578125" style="272" customWidth="1"/>
    <col min="2052" max="2052" width="16.7109375" style="272" customWidth="1"/>
    <col min="2053" max="2053" width="11.42578125" style="272"/>
    <col min="2054" max="2054" width="11.5703125" style="272" bestFit="1" customWidth="1"/>
    <col min="2055" max="2304" width="11.42578125" style="272"/>
    <col min="2305" max="2305" width="14.5703125" style="272" customWidth="1"/>
    <col min="2306" max="2306" width="59.5703125" style="272" customWidth="1"/>
    <col min="2307" max="2307" width="15.42578125" style="272" customWidth="1"/>
    <col min="2308" max="2308" width="16.7109375" style="272" customWidth="1"/>
    <col min="2309" max="2309" width="11.42578125" style="272"/>
    <col min="2310" max="2310" width="11.5703125" style="272" bestFit="1" customWidth="1"/>
    <col min="2311" max="2560" width="11.42578125" style="272"/>
    <col min="2561" max="2561" width="14.5703125" style="272" customWidth="1"/>
    <col min="2562" max="2562" width="59.5703125" style="272" customWidth="1"/>
    <col min="2563" max="2563" width="15.42578125" style="272" customWidth="1"/>
    <col min="2564" max="2564" width="16.7109375" style="272" customWidth="1"/>
    <col min="2565" max="2565" width="11.42578125" style="272"/>
    <col min="2566" max="2566" width="11.5703125" style="272" bestFit="1" customWidth="1"/>
    <col min="2567" max="2816" width="11.42578125" style="272"/>
    <col min="2817" max="2817" width="14.5703125" style="272" customWidth="1"/>
    <col min="2818" max="2818" width="59.5703125" style="272" customWidth="1"/>
    <col min="2819" max="2819" width="15.42578125" style="272" customWidth="1"/>
    <col min="2820" max="2820" width="16.7109375" style="272" customWidth="1"/>
    <col min="2821" max="2821" width="11.42578125" style="272"/>
    <col min="2822" max="2822" width="11.5703125" style="272" bestFit="1" customWidth="1"/>
    <col min="2823" max="3072" width="11.42578125" style="272"/>
    <col min="3073" max="3073" width="14.5703125" style="272" customWidth="1"/>
    <col min="3074" max="3074" width="59.5703125" style="272" customWidth="1"/>
    <col min="3075" max="3075" width="15.42578125" style="272" customWidth="1"/>
    <col min="3076" max="3076" width="16.7109375" style="272" customWidth="1"/>
    <col min="3077" max="3077" width="11.42578125" style="272"/>
    <col min="3078" max="3078" width="11.5703125" style="272" bestFit="1" customWidth="1"/>
    <col min="3079" max="3328" width="11.42578125" style="272"/>
    <col min="3329" max="3329" width="14.5703125" style="272" customWidth="1"/>
    <col min="3330" max="3330" width="59.5703125" style="272" customWidth="1"/>
    <col min="3331" max="3331" width="15.42578125" style="272" customWidth="1"/>
    <col min="3332" max="3332" width="16.7109375" style="272" customWidth="1"/>
    <col min="3333" max="3333" width="11.42578125" style="272"/>
    <col min="3334" max="3334" width="11.5703125" style="272" bestFit="1" customWidth="1"/>
    <col min="3335" max="3584" width="11.42578125" style="272"/>
    <col min="3585" max="3585" width="14.5703125" style="272" customWidth="1"/>
    <col min="3586" max="3586" width="59.5703125" style="272" customWidth="1"/>
    <col min="3587" max="3587" width="15.42578125" style="272" customWidth="1"/>
    <col min="3588" max="3588" width="16.7109375" style="272" customWidth="1"/>
    <col min="3589" max="3589" width="11.42578125" style="272"/>
    <col min="3590" max="3590" width="11.5703125" style="272" bestFit="1" customWidth="1"/>
    <col min="3591" max="3840" width="11.42578125" style="272"/>
    <col min="3841" max="3841" width="14.5703125" style="272" customWidth="1"/>
    <col min="3842" max="3842" width="59.5703125" style="272" customWidth="1"/>
    <col min="3843" max="3843" width="15.42578125" style="272" customWidth="1"/>
    <col min="3844" max="3844" width="16.7109375" style="272" customWidth="1"/>
    <col min="3845" max="3845" width="11.42578125" style="272"/>
    <col min="3846" max="3846" width="11.5703125" style="272" bestFit="1" customWidth="1"/>
    <col min="3847" max="4096" width="11.42578125" style="272"/>
    <col min="4097" max="4097" width="14.5703125" style="272" customWidth="1"/>
    <col min="4098" max="4098" width="59.5703125" style="272" customWidth="1"/>
    <col min="4099" max="4099" width="15.42578125" style="272" customWidth="1"/>
    <col min="4100" max="4100" width="16.7109375" style="272" customWidth="1"/>
    <col min="4101" max="4101" width="11.42578125" style="272"/>
    <col min="4102" max="4102" width="11.5703125" style="272" bestFit="1" customWidth="1"/>
    <col min="4103" max="4352" width="11.42578125" style="272"/>
    <col min="4353" max="4353" width="14.5703125" style="272" customWidth="1"/>
    <col min="4354" max="4354" width="59.5703125" style="272" customWidth="1"/>
    <col min="4355" max="4355" width="15.42578125" style="272" customWidth="1"/>
    <col min="4356" max="4356" width="16.7109375" style="272" customWidth="1"/>
    <col min="4357" max="4357" width="11.42578125" style="272"/>
    <col min="4358" max="4358" width="11.5703125" style="272" bestFit="1" customWidth="1"/>
    <col min="4359" max="4608" width="11.42578125" style="272"/>
    <col min="4609" max="4609" width="14.5703125" style="272" customWidth="1"/>
    <col min="4610" max="4610" width="59.5703125" style="272" customWidth="1"/>
    <col min="4611" max="4611" width="15.42578125" style="272" customWidth="1"/>
    <col min="4612" max="4612" width="16.7109375" style="272" customWidth="1"/>
    <col min="4613" max="4613" width="11.42578125" style="272"/>
    <col min="4614" max="4614" width="11.5703125" style="272" bestFit="1" customWidth="1"/>
    <col min="4615" max="4864" width="11.42578125" style="272"/>
    <col min="4865" max="4865" width="14.5703125" style="272" customWidth="1"/>
    <col min="4866" max="4866" width="59.5703125" style="272" customWidth="1"/>
    <col min="4867" max="4867" width="15.42578125" style="272" customWidth="1"/>
    <col min="4868" max="4868" width="16.7109375" style="272" customWidth="1"/>
    <col min="4869" max="4869" width="11.42578125" style="272"/>
    <col min="4870" max="4870" width="11.5703125" style="272" bestFit="1" customWidth="1"/>
    <col min="4871" max="5120" width="11.42578125" style="272"/>
    <col min="5121" max="5121" width="14.5703125" style="272" customWidth="1"/>
    <col min="5122" max="5122" width="59.5703125" style="272" customWidth="1"/>
    <col min="5123" max="5123" width="15.42578125" style="272" customWidth="1"/>
    <col min="5124" max="5124" width="16.7109375" style="272" customWidth="1"/>
    <col min="5125" max="5125" width="11.42578125" style="272"/>
    <col min="5126" max="5126" width="11.5703125" style="272" bestFit="1" customWidth="1"/>
    <col min="5127" max="5376" width="11.42578125" style="272"/>
    <col min="5377" max="5377" width="14.5703125" style="272" customWidth="1"/>
    <col min="5378" max="5378" width="59.5703125" style="272" customWidth="1"/>
    <col min="5379" max="5379" width="15.42578125" style="272" customWidth="1"/>
    <col min="5380" max="5380" width="16.7109375" style="272" customWidth="1"/>
    <col min="5381" max="5381" width="11.42578125" style="272"/>
    <col min="5382" max="5382" width="11.5703125" style="272" bestFit="1" customWidth="1"/>
    <col min="5383" max="5632" width="11.42578125" style="272"/>
    <col min="5633" max="5633" width="14.5703125" style="272" customWidth="1"/>
    <col min="5634" max="5634" width="59.5703125" style="272" customWidth="1"/>
    <col min="5635" max="5635" width="15.42578125" style="272" customWidth="1"/>
    <col min="5636" max="5636" width="16.7109375" style="272" customWidth="1"/>
    <col min="5637" max="5637" width="11.42578125" style="272"/>
    <col min="5638" max="5638" width="11.5703125" style="272" bestFit="1" customWidth="1"/>
    <col min="5639" max="5888" width="11.42578125" style="272"/>
    <col min="5889" max="5889" width="14.5703125" style="272" customWidth="1"/>
    <col min="5890" max="5890" width="59.5703125" style="272" customWidth="1"/>
    <col min="5891" max="5891" width="15.42578125" style="272" customWidth="1"/>
    <col min="5892" max="5892" width="16.7109375" style="272" customWidth="1"/>
    <col min="5893" max="5893" width="11.42578125" style="272"/>
    <col min="5894" max="5894" width="11.5703125" style="272" bestFit="1" customWidth="1"/>
    <col min="5895" max="6144" width="11.42578125" style="272"/>
    <col min="6145" max="6145" width="14.5703125" style="272" customWidth="1"/>
    <col min="6146" max="6146" width="59.5703125" style="272" customWidth="1"/>
    <col min="6147" max="6147" width="15.42578125" style="272" customWidth="1"/>
    <col min="6148" max="6148" width="16.7109375" style="272" customWidth="1"/>
    <col min="6149" max="6149" width="11.42578125" style="272"/>
    <col min="6150" max="6150" width="11.5703125" style="272" bestFit="1" customWidth="1"/>
    <col min="6151" max="6400" width="11.42578125" style="272"/>
    <col min="6401" max="6401" width="14.5703125" style="272" customWidth="1"/>
    <col min="6402" max="6402" width="59.5703125" style="272" customWidth="1"/>
    <col min="6403" max="6403" width="15.42578125" style="272" customWidth="1"/>
    <col min="6404" max="6404" width="16.7109375" style="272" customWidth="1"/>
    <col min="6405" max="6405" width="11.42578125" style="272"/>
    <col min="6406" max="6406" width="11.5703125" style="272" bestFit="1" customWidth="1"/>
    <col min="6407" max="6656" width="11.42578125" style="272"/>
    <col min="6657" max="6657" width="14.5703125" style="272" customWidth="1"/>
    <col min="6658" max="6658" width="59.5703125" style="272" customWidth="1"/>
    <col min="6659" max="6659" width="15.42578125" style="272" customWidth="1"/>
    <col min="6660" max="6660" width="16.7109375" style="272" customWidth="1"/>
    <col min="6661" max="6661" width="11.42578125" style="272"/>
    <col min="6662" max="6662" width="11.5703125" style="272" bestFit="1" customWidth="1"/>
    <col min="6663" max="6912" width="11.42578125" style="272"/>
    <col min="6913" max="6913" width="14.5703125" style="272" customWidth="1"/>
    <col min="6914" max="6914" width="59.5703125" style="272" customWidth="1"/>
    <col min="6915" max="6915" width="15.42578125" style="272" customWidth="1"/>
    <col min="6916" max="6916" width="16.7109375" style="272" customWidth="1"/>
    <col min="6917" max="6917" width="11.42578125" style="272"/>
    <col min="6918" max="6918" width="11.5703125" style="272" bestFit="1" customWidth="1"/>
    <col min="6919" max="7168" width="11.42578125" style="272"/>
    <col min="7169" max="7169" width="14.5703125" style="272" customWidth="1"/>
    <col min="7170" max="7170" width="59.5703125" style="272" customWidth="1"/>
    <col min="7171" max="7171" width="15.42578125" style="272" customWidth="1"/>
    <col min="7172" max="7172" width="16.7109375" style="272" customWidth="1"/>
    <col min="7173" max="7173" width="11.42578125" style="272"/>
    <col min="7174" max="7174" width="11.5703125" style="272" bestFit="1" customWidth="1"/>
    <col min="7175" max="7424" width="11.42578125" style="272"/>
    <col min="7425" max="7425" width="14.5703125" style="272" customWidth="1"/>
    <col min="7426" max="7426" width="59.5703125" style="272" customWidth="1"/>
    <col min="7427" max="7427" width="15.42578125" style="272" customWidth="1"/>
    <col min="7428" max="7428" width="16.7109375" style="272" customWidth="1"/>
    <col min="7429" max="7429" width="11.42578125" style="272"/>
    <col min="7430" max="7430" width="11.5703125" style="272" bestFit="1" customWidth="1"/>
    <col min="7431" max="7680" width="11.42578125" style="272"/>
    <col min="7681" max="7681" width="14.5703125" style="272" customWidth="1"/>
    <col min="7682" max="7682" width="59.5703125" style="272" customWidth="1"/>
    <col min="7683" max="7683" width="15.42578125" style="272" customWidth="1"/>
    <col min="7684" max="7684" width="16.7109375" style="272" customWidth="1"/>
    <col min="7685" max="7685" width="11.42578125" style="272"/>
    <col min="7686" max="7686" width="11.5703125" style="272" bestFit="1" customWidth="1"/>
    <col min="7687" max="7936" width="11.42578125" style="272"/>
    <col min="7937" max="7937" width="14.5703125" style="272" customWidth="1"/>
    <col min="7938" max="7938" width="59.5703125" style="272" customWidth="1"/>
    <col min="7939" max="7939" width="15.42578125" style="272" customWidth="1"/>
    <col min="7940" max="7940" width="16.7109375" style="272" customWidth="1"/>
    <col min="7941" max="7941" width="11.42578125" style="272"/>
    <col min="7942" max="7942" width="11.5703125" style="272" bestFit="1" customWidth="1"/>
    <col min="7943" max="8192" width="11.42578125" style="272"/>
    <col min="8193" max="8193" width="14.5703125" style="272" customWidth="1"/>
    <col min="8194" max="8194" width="59.5703125" style="272" customWidth="1"/>
    <col min="8195" max="8195" width="15.42578125" style="272" customWidth="1"/>
    <col min="8196" max="8196" width="16.7109375" style="272" customWidth="1"/>
    <col min="8197" max="8197" width="11.42578125" style="272"/>
    <col min="8198" max="8198" width="11.5703125" style="272" bestFit="1" customWidth="1"/>
    <col min="8199" max="8448" width="11.42578125" style="272"/>
    <col min="8449" max="8449" width="14.5703125" style="272" customWidth="1"/>
    <col min="8450" max="8450" width="59.5703125" style="272" customWidth="1"/>
    <col min="8451" max="8451" width="15.42578125" style="272" customWidth="1"/>
    <col min="8452" max="8452" width="16.7109375" style="272" customWidth="1"/>
    <col min="8453" max="8453" width="11.42578125" style="272"/>
    <col min="8454" max="8454" width="11.5703125" style="272" bestFit="1" customWidth="1"/>
    <col min="8455" max="8704" width="11.42578125" style="272"/>
    <col min="8705" max="8705" width="14.5703125" style="272" customWidth="1"/>
    <col min="8706" max="8706" width="59.5703125" style="272" customWidth="1"/>
    <col min="8707" max="8707" width="15.42578125" style="272" customWidth="1"/>
    <col min="8708" max="8708" width="16.7109375" style="272" customWidth="1"/>
    <col min="8709" max="8709" width="11.42578125" style="272"/>
    <col min="8710" max="8710" width="11.5703125" style="272" bestFit="1" customWidth="1"/>
    <col min="8711" max="8960" width="11.42578125" style="272"/>
    <col min="8961" max="8961" width="14.5703125" style="272" customWidth="1"/>
    <col min="8962" max="8962" width="59.5703125" style="272" customWidth="1"/>
    <col min="8963" max="8963" width="15.42578125" style="272" customWidth="1"/>
    <col min="8964" max="8964" width="16.7109375" style="272" customWidth="1"/>
    <col min="8965" max="8965" width="11.42578125" style="272"/>
    <col min="8966" max="8966" width="11.5703125" style="272" bestFit="1" customWidth="1"/>
    <col min="8967" max="9216" width="11.42578125" style="272"/>
    <col min="9217" max="9217" width="14.5703125" style="272" customWidth="1"/>
    <col min="9218" max="9218" width="59.5703125" style="272" customWidth="1"/>
    <col min="9219" max="9219" width="15.42578125" style="272" customWidth="1"/>
    <col min="9220" max="9220" width="16.7109375" style="272" customWidth="1"/>
    <col min="9221" max="9221" width="11.42578125" style="272"/>
    <col min="9222" max="9222" width="11.5703125" style="272" bestFit="1" customWidth="1"/>
    <col min="9223" max="9472" width="11.42578125" style="272"/>
    <col min="9473" max="9473" width="14.5703125" style="272" customWidth="1"/>
    <col min="9474" max="9474" width="59.5703125" style="272" customWidth="1"/>
    <col min="9475" max="9475" width="15.42578125" style="272" customWidth="1"/>
    <col min="9476" max="9476" width="16.7109375" style="272" customWidth="1"/>
    <col min="9477" max="9477" width="11.42578125" style="272"/>
    <col min="9478" max="9478" width="11.5703125" style="272" bestFit="1" customWidth="1"/>
    <col min="9479" max="9728" width="11.42578125" style="272"/>
    <col min="9729" max="9729" width="14.5703125" style="272" customWidth="1"/>
    <col min="9730" max="9730" width="59.5703125" style="272" customWidth="1"/>
    <col min="9731" max="9731" width="15.42578125" style="272" customWidth="1"/>
    <col min="9732" max="9732" width="16.7109375" style="272" customWidth="1"/>
    <col min="9733" max="9733" width="11.42578125" style="272"/>
    <col min="9734" max="9734" width="11.5703125" style="272" bestFit="1" customWidth="1"/>
    <col min="9735" max="9984" width="11.42578125" style="272"/>
    <col min="9985" max="9985" width="14.5703125" style="272" customWidth="1"/>
    <col min="9986" max="9986" width="59.5703125" style="272" customWidth="1"/>
    <col min="9987" max="9987" width="15.42578125" style="272" customWidth="1"/>
    <col min="9988" max="9988" width="16.7109375" style="272" customWidth="1"/>
    <col min="9989" max="9989" width="11.42578125" style="272"/>
    <col min="9990" max="9990" width="11.5703125" style="272" bestFit="1" customWidth="1"/>
    <col min="9991" max="10240" width="11.42578125" style="272"/>
    <col min="10241" max="10241" width="14.5703125" style="272" customWidth="1"/>
    <col min="10242" max="10242" width="59.5703125" style="272" customWidth="1"/>
    <col min="10243" max="10243" width="15.42578125" style="272" customWidth="1"/>
    <col min="10244" max="10244" width="16.7109375" style="272" customWidth="1"/>
    <col min="10245" max="10245" width="11.42578125" style="272"/>
    <col min="10246" max="10246" width="11.5703125" style="272" bestFit="1" customWidth="1"/>
    <col min="10247" max="10496" width="11.42578125" style="272"/>
    <col min="10497" max="10497" width="14.5703125" style="272" customWidth="1"/>
    <col min="10498" max="10498" width="59.5703125" style="272" customWidth="1"/>
    <col min="10499" max="10499" width="15.42578125" style="272" customWidth="1"/>
    <col min="10500" max="10500" width="16.7109375" style="272" customWidth="1"/>
    <col min="10501" max="10501" width="11.42578125" style="272"/>
    <col min="10502" max="10502" width="11.5703125" style="272" bestFit="1" customWidth="1"/>
    <col min="10503" max="10752" width="11.42578125" style="272"/>
    <col min="10753" max="10753" width="14.5703125" style="272" customWidth="1"/>
    <col min="10754" max="10754" width="59.5703125" style="272" customWidth="1"/>
    <col min="10755" max="10755" width="15.42578125" style="272" customWidth="1"/>
    <col min="10756" max="10756" width="16.7109375" style="272" customWidth="1"/>
    <col min="10757" max="10757" width="11.42578125" style="272"/>
    <col min="10758" max="10758" width="11.5703125" style="272" bestFit="1" customWidth="1"/>
    <col min="10759" max="11008" width="11.42578125" style="272"/>
    <col min="11009" max="11009" width="14.5703125" style="272" customWidth="1"/>
    <col min="11010" max="11010" width="59.5703125" style="272" customWidth="1"/>
    <col min="11011" max="11011" width="15.42578125" style="272" customWidth="1"/>
    <col min="11012" max="11012" width="16.7109375" style="272" customWidth="1"/>
    <col min="11013" max="11013" width="11.42578125" style="272"/>
    <col min="11014" max="11014" width="11.5703125" style="272" bestFit="1" customWidth="1"/>
    <col min="11015" max="11264" width="11.42578125" style="272"/>
    <col min="11265" max="11265" width="14.5703125" style="272" customWidth="1"/>
    <col min="11266" max="11266" width="59.5703125" style="272" customWidth="1"/>
    <col min="11267" max="11267" width="15.42578125" style="272" customWidth="1"/>
    <col min="11268" max="11268" width="16.7109375" style="272" customWidth="1"/>
    <col min="11269" max="11269" width="11.42578125" style="272"/>
    <col min="11270" max="11270" width="11.5703125" style="272" bestFit="1" customWidth="1"/>
    <col min="11271" max="11520" width="11.42578125" style="272"/>
    <col min="11521" max="11521" width="14.5703125" style="272" customWidth="1"/>
    <col min="11522" max="11522" width="59.5703125" style="272" customWidth="1"/>
    <col min="11523" max="11523" width="15.42578125" style="272" customWidth="1"/>
    <col min="11524" max="11524" width="16.7109375" style="272" customWidth="1"/>
    <col min="11525" max="11525" width="11.42578125" style="272"/>
    <col min="11526" max="11526" width="11.5703125" style="272" bestFit="1" customWidth="1"/>
    <col min="11527" max="11776" width="11.42578125" style="272"/>
    <col min="11777" max="11777" width="14.5703125" style="272" customWidth="1"/>
    <col min="11778" max="11778" width="59.5703125" style="272" customWidth="1"/>
    <col min="11779" max="11779" width="15.42578125" style="272" customWidth="1"/>
    <col min="11780" max="11780" width="16.7109375" style="272" customWidth="1"/>
    <col min="11781" max="11781" width="11.42578125" style="272"/>
    <col min="11782" max="11782" width="11.5703125" style="272" bestFit="1" customWidth="1"/>
    <col min="11783" max="12032" width="11.42578125" style="272"/>
    <col min="12033" max="12033" width="14.5703125" style="272" customWidth="1"/>
    <col min="12034" max="12034" width="59.5703125" style="272" customWidth="1"/>
    <col min="12035" max="12035" width="15.42578125" style="272" customWidth="1"/>
    <col min="12036" max="12036" width="16.7109375" style="272" customWidth="1"/>
    <col min="12037" max="12037" width="11.42578125" style="272"/>
    <col min="12038" max="12038" width="11.5703125" style="272" bestFit="1" customWidth="1"/>
    <col min="12039" max="12288" width="11.42578125" style="272"/>
    <col min="12289" max="12289" width="14.5703125" style="272" customWidth="1"/>
    <col min="12290" max="12290" width="59.5703125" style="272" customWidth="1"/>
    <col min="12291" max="12291" width="15.42578125" style="272" customWidth="1"/>
    <col min="12292" max="12292" width="16.7109375" style="272" customWidth="1"/>
    <col min="12293" max="12293" width="11.42578125" style="272"/>
    <col min="12294" max="12294" width="11.5703125" style="272" bestFit="1" customWidth="1"/>
    <col min="12295" max="12544" width="11.42578125" style="272"/>
    <col min="12545" max="12545" width="14.5703125" style="272" customWidth="1"/>
    <col min="12546" max="12546" width="59.5703125" style="272" customWidth="1"/>
    <col min="12547" max="12547" width="15.42578125" style="272" customWidth="1"/>
    <col min="12548" max="12548" width="16.7109375" style="272" customWidth="1"/>
    <col min="12549" max="12549" width="11.42578125" style="272"/>
    <col min="12550" max="12550" width="11.5703125" style="272" bestFit="1" customWidth="1"/>
    <col min="12551" max="12800" width="11.42578125" style="272"/>
    <col min="12801" max="12801" width="14.5703125" style="272" customWidth="1"/>
    <col min="12802" max="12802" width="59.5703125" style="272" customWidth="1"/>
    <col min="12803" max="12803" width="15.42578125" style="272" customWidth="1"/>
    <col min="12804" max="12804" width="16.7109375" style="272" customWidth="1"/>
    <col min="12805" max="12805" width="11.42578125" style="272"/>
    <col min="12806" max="12806" width="11.5703125" style="272" bestFit="1" customWidth="1"/>
    <col min="12807" max="13056" width="11.42578125" style="272"/>
    <col min="13057" max="13057" width="14.5703125" style="272" customWidth="1"/>
    <col min="13058" max="13058" width="59.5703125" style="272" customWidth="1"/>
    <col min="13059" max="13059" width="15.42578125" style="272" customWidth="1"/>
    <col min="13060" max="13060" width="16.7109375" style="272" customWidth="1"/>
    <col min="13061" max="13061" width="11.42578125" style="272"/>
    <col min="13062" max="13062" width="11.5703125" style="272" bestFit="1" customWidth="1"/>
    <col min="13063" max="13312" width="11.42578125" style="272"/>
    <col min="13313" max="13313" width="14.5703125" style="272" customWidth="1"/>
    <col min="13314" max="13314" width="59.5703125" style="272" customWidth="1"/>
    <col min="13315" max="13315" width="15.42578125" style="272" customWidth="1"/>
    <col min="13316" max="13316" width="16.7109375" style="272" customWidth="1"/>
    <col min="13317" max="13317" width="11.42578125" style="272"/>
    <col min="13318" max="13318" width="11.5703125" style="272" bestFit="1" customWidth="1"/>
    <col min="13319" max="13568" width="11.42578125" style="272"/>
    <col min="13569" max="13569" width="14.5703125" style="272" customWidth="1"/>
    <col min="13570" max="13570" width="59.5703125" style="272" customWidth="1"/>
    <col min="13571" max="13571" width="15.42578125" style="272" customWidth="1"/>
    <col min="13572" max="13572" width="16.7109375" style="272" customWidth="1"/>
    <col min="13573" max="13573" width="11.42578125" style="272"/>
    <col min="13574" max="13574" width="11.5703125" style="272" bestFit="1" customWidth="1"/>
    <col min="13575" max="13824" width="11.42578125" style="272"/>
    <col min="13825" max="13825" width="14.5703125" style="272" customWidth="1"/>
    <col min="13826" max="13826" width="59.5703125" style="272" customWidth="1"/>
    <col min="13827" max="13827" width="15.42578125" style="272" customWidth="1"/>
    <col min="13828" max="13828" width="16.7109375" style="272" customWidth="1"/>
    <col min="13829" max="13829" width="11.42578125" style="272"/>
    <col min="13830" max="13830" width="11.5703125" style="272" bestFit="1" customWidth="1"/>
    <col min="13831" max="14080" width="11.42578125" style="272"/>
    <col min="14081" max="14081" width="14.5703125" style="272" customWidth="1"/>
    <col min="14082" max="14082" width="59.5703125" style="272" customWidth="1"/>
    <col min="14083" max="14083" width="15.42578125" style="272" customWidth="1"/>
    <col min="14084" max="14084" width="16.7109375" style="272" customWidth="1"/>
    <col min="14085" max="14085" width="11.42578125" style="272"/>
    <col min="14086" max="14086" width="11.5703125" style="272" bestFit="1" customWidth="1"/>
    <col min="14087" max="14336" width="11.42578125" style="272"/>
    <col min="14337" max="14337" width="14.5703125" style="272" customWidth="1"/>
    <col min="14338" max="14338" width="59.5703125" style="272" customWidth="1"/>
    <col min="14339" max="14339" width="15.42578125" style="272" customWidth="1"/>
    <col min="14340" max="14340" width="16.7109375" style="272" customWidth="1"/>
    <col min="14341" max="14341" width="11.42578125" style="272"/>
    <col min="14342" max="14342" width="11.5703125" style="272" bestFit="1" customWidth="1"/>
    <col min="14343" max="14592" width="11.42578125" style="272"/>
    <col min="14593" max="14593" width="14.5703125" style="272" customWidth="1"/>
    <col min="14594" max="14594" width="59.5703125" style="272" customWidth="1"/>
    <col min="14595" max="14595" width="15.42578125" style="272" customWidth="1"/>
    <col min="14596" max="14596" width="16.7109375" style="272" customWidth="1"/>
    <col min="14597" max="14597" width="11.42578125" style="272"/>
    <col min="14598" max="14598" width="11.5703125" style="272" bestFit="1" customWidth="1"/>
    <col min="14599" max="14848" width="11.42578125" style="272"/>
    <col min="14849" max="14849" width="14.5703125" style="272" customWidth="1"/>
    <col min="14850" max="14850" width="59.5703125" style="272" customWidth="1"/>
    <col min="14851" max="14851" width="15.42578125" style="272" customWidth="1"/>
    <col min="14852" max="14852" width="16.7109375" style="272" customWidth="1"/>
    <col min="14853" max="14853" width="11.42578125" style="272"/>
    <col min="14854" max="14854" width="11.5703125" style="272" bestFit="1" customWidth="1"/>
    <col min="14855" max="15104" width="11.42578125" style="272"/>
    <col min="15105" max="15105" width="14.5703125" style="272" customWidth="1"/>
    <col min="15106" max="15106" width="59.5703125" style="272" customWidth="1"/>
    <col min="15107" max="15107" width="15.42578125" style="272" customWidth="1"/>
    <col min="15108" max="15108" width="16.7109375" style="272" customWidth="1"/>
    <col min="15109" max="15109" width="11.42578125" style="272"/>
    <col min="15110" max="15110" width="11.5703125" style="272" bestFit="1" customWidth="1"/>
    <col min="15111" max="15360" width="11.42578125" style="272"/>
    <col min="15361" max="15361" width="14.5703125" style="272" customWidth="1"/>
    <col min="15362" max="15362" width="59.5703125" style="272" customWidth="1"/>
    <col min="15363" max="15363" width="15.42578125" style="272" customWidth="1"/>
    <col min="15364" max="15364" width="16.7109375" style="272" customWidth="1"/>
    <col min="15365" max="15365" width="11.42578125" style="272"/>
    <col min="15366" max="15366" width="11.5703125" style="272" bestFit="1" customWidth="1"/>
    <col min="15367" max="15616" width="11.42578125" style="272"/>
    <col min="15617" max="15617" width="14.5703125" style="272" customWidth="1"/>
    <col min="15618" max="15618" width="59.5703125" style="272" customWidth="1"/>
    <col min="15619" max="15619" width="15.42578125" style="272" customWidth="1"/>
    <col min="15620" max="15620" width="16.7109375" style="272" customWidth="1"/>
    <col min="15621" max="15621" width="11.42578125" style="272"/>
    <col min="15622" max="15622" width="11.5703125" style="272" bestFit="1" customWidth="1"/>
    <col min="15623" max="15872" width="11.42578125" style="272"/>
    <col min="15873" max="15873" width="14.5703125" style="272" customWidth="1"/>
    <col min="15874" max="15874" width="59.5703125" style="272" customWidth="1"/>
    <col min="15875" max="15875" width="15.42578125" style="272" customWidth="1"/>
    <col min="15876" max="15876" width="16.7109375" style="272" customWidth="1"/>
    <col min="15877" max="15877" width="11.42578125" style="272"/>
    <col min="15878" max="15878" width="11.5703125" style="272" bestFit="1" customWidth="1"/>
    <col min="15879" max="16128" width="11.42578125" style="272"/>
    <col min="16129" max="16129" width="14.5703125" style="272" customWidth="1"/>
    <col min="16130" max="16130" width="59.5703125" style="272" customWidth="1"/>
    <col min="16131" max="16131" width="15.42578125" style="272" customWidth="1"/>
    <col min="16132" max="16132" width="16.7109375" style="272" customWidth="1"/>
    <col min="16133" max="16133" width="11.42578125" style="272"/>
    <col min="16134" max="16134" width="11.5703125" style="272" bestFit="1" customWidth="1"/>
    <col min="16135" max="16384" width="11.42578125" style="272"/>
  </cols>
  <sheetData>
    <row r="1" spans="1:10" ht="13.5" thickTop="1" x14ac:dyDescent="0.2">
      <c r="B1" s="372" t="s">
        <v>194</v>
      </c>
      <c r="C1" s="373"/>
      <c r="D1" s="374"/>
      <c r="E1" s="145"/>
    </row>
    <row r="2" spans="1:10" ht="13.5" thickBot="1" x14ac:dyDescent="0.25">
      <c r="B2" s="375" t="s">
        <v>71</v>
      </c>
      <c r="C2" s="376"/>
      <c r="D2" s="377"/>
    </row>
    <row r="3" spans="1:10" ht="13.5" thickTop="1" x14ac:dyDescent="0.2">
      <c r="B3" s="274"/>
      <c r="C3" s="275">
        <v>2017</v>
      </c>
      <c r="D3" s="276">
        <v>2016</v>
      </c>
    </row>
    <row r="4" spans="1:10" ht="7.5" customHeight="1" x14ac:dyDescent="0.2">
      <c r="B4" s="277"/>
      <c r="C4" s="278"/>
      <c r="D4" s="279"/>
    </row>
    <row r="5" spans="1:10" x14ac:dyDescent="0.2">
      <c r="B5" s="280" t="s">
        <v>59</v>
      </c>
      <c r="C5" s="267">
        <f>ROUND(SUM(C6+C22),1)</f>
        <v>5737.5</v>
      </c>
      <c r="D5" s="281">
        <f>SUM(D6+D22)</f>
        <v>5415.4000000000005</v>
      </c>
      <c r="E5" s="272">
        <v>2478.9</v>
      </c>
      <c r="G5" s="273">
        <v>3573.3493799999997</v>
      </c>
      <c r="H5" s="267">
        <f>SUM(H6+H22)</f>
        <v>3573.2</v>
      </c>
      <c r="I5" s="272">
        <v>2696.3</v>
      </c>
      <c r="J5" s="282">
        <f>+C5-I5</f>
        <v>3041.2</v>
      </c>
    </row>
    <row r="6" spans="1:10" x14ac:dyDescent="0.2">
      <c r="B6" s="280" t="s">
        <v>195</v>
      </c>
      <c r="C6" s="267">
        <f>ROUND(SUM(C7:C20),1)</f>
        <v>1997.6</v>
      </c>
      <c r="D6" s="281">
        <f>SUM(D7:D20)</f>
        <v>2072.5000000000005</v>
      </c>
      <c r="E6" s="282">
        <f>+E5-C5</f>
        <v>-3258.6</v>
      </c>
      <c r="G6" s="273">
        <v>1304.3</v>
      </c>
      <c r="H6" s="267">
        <f>SUM(H7:H20)</f>
        <v>1304.3</v>
      </c>
    </row>
    <row r="7" spans="1:10" x14ac:dyDescent="0.2">
      <c r="A7" s="271">
        <v>6210020300</v>
      </c>
      <c r="B7" s="277" t="s">
        <v>196</v>
      </c>
      <c r="C7" s="283">
        <v>598.1</v>
      </c>
      <c r="D7" s="147">
        <v>623.6</v>
      </c>
      <c r="G7" s="273">
        <v>300.7</v>
      </c>
      <c r="H7" s="272">
        <v>300.7</v>
      </c>
    </row>
    <row r="8" spans="1:10" x14ac:dyDescent="0.2">
      <c r="A8" s="271">
        <v>6210020700</v>
      </c>
      <c r="B8" s="277" t="s">
        <v>197</v>
      </c>
      <c r="C8" s="283">
        <v>134.69999999999999</v>
      </c>
      <c r="D8" s="147">
        <v>174.5</v>
      </c>
      <c r="G8" s="273">
        <v>146.5</v>
      </c>
      <c r="H8" s="272">
        <v>146.5</v>
      </c>
    </row>
    <row r="9" spans="1:10" ht="14.25" customHeight="1" x14ac:dyDescent="0.2">
      <c r="A9" s="271">
        <v>6210020800</v>
      </c>
      <c r="B9" s="277" t="s">
        <v>198</v>
      </c>
      <c r="C9" s="283">
        <v>0</v>
      </c>
      <c r="D9" s="284">
        <v>0.5</v>
      </c>
      <c r="G9" s="273">
        <v>0.4</v>
      </c>
      <c r="H9" s="272">
        <v>0.4</v>
      </c>
    </row>
    <row r="10" spans="1:10" x14ac:dyDescent="0.2">
      <c r="A10" s="285">
        <v>621004040005</v>
      </c>
      <c r="B10" s="277" t="s">
        <v>85</v>
      </c>
      <c r="C10" s="283">
        <v>0</v>
      </c>
      <c r="D10" s="147">
        <v>0</v>
      </c>
      <c r="G10" s="273">
        <v>22.6</v>
      </c>
      <c r="H10" s="272">
        <v>22.6</v>
      </c>
    </row>
    <row r="11" spans="1:10" x14ac:dyDescent="0.2">
      <c r="A11" s="285">
        <v>621004040029</v>
      </c>
      <c r="B11" s="277" t="s">
        <v>199</v>
      </c>
      <c r="C11" s="283"/>
      <c r="D11" s="147">
        <v>0</v>
      </c>
      <c r="G11" s="273">
        <v>181.6</v>
      </c>
      <c r="H11" s="272">
        <v>181.6</v>
      </c>
    </row>
    <row r="12" spans="1:10" x14ac:dyDescent="0.2">
      <c r="A12" s="285">
        <v>621004040060</v>
      </c>
      <c r="B12" s="277" t="s">
        <v>200</v>
      </c>
      <c r="C12" s="283">
        <v>760.2</v>
      </c>
      <c r="D12" s="284">
        <v>760.3</v>
      </c>
      <c r="G12" s="273">
        <v>187.5</v>
      </c>
      <c r="H12" s="272">
        <v>187.5</v>
      </c>
    </row>
    <row r="13" spans="1:10" x14ac:dyDescent="0.2">
      <c r="A13" s="285">
        <v>621004040061</v>
      </c>
      <c r="B13" s="277" t="s">
        <v>178</v>
      </c>
      <c r="C13" s="283">
        <v>0.1</v>
      </c>
      <c r="D13" s="286">
        <v>0.2</v>
      </c>
    </row>
    <row r="14" spans="1:10" hidden="1" x14ac:dyDescent="0.2">
      <c r="A14" s="285"/>
      <c r="B14" s="287" t="s">
        <v>183</v>
      </c>
      <c r="C14" s="288">
        <v>0</v>
      </c>
      <c r="D14" s="289">
        <v>0</v>
      </c>
    </row>
    <row r="15" spans="1:10" x14ac:dyDescent="0.2">
      <c r="A15" s="285">
        <v>621004040010</v>
      </c>
      <c r="B15" s="277" t="s">
        <v>86</v>
      </c>
      <c r="C15" s="283">
        <v>10.7</v>
      </c>
      <c r="D15" s="290">
        <v>10.7</v>
      </c>
      <c r="G15" s="273">
        <v>10.3</v>
      </c>
      <c r="H15" s="272">
        <v>10.3</v>
      </c>
    </row>
    <row r="16" spans="1:10" x14ac:dyDescent="0.2">
      <c r="A16" s="285">
        <v>621004040031</v>
      </c>
      <c r="B16" s="277" t="s">
        <v>87</v>
      </c>
      <c r="C16" s="283">
        <v>117.3</v>
      </c>
      <c r="D16" s="147">
        <v>117.4</v>
      </c>
      <c r="G16" s="273">
        <v>107.4</v>
      </c>
      <c r="H16" s="272">
        <v>107.4</v>
      </c>
      <c r="I16" s="291"/>
    </row>
    <row r="17" spans="1:8" x14ac:dyDescent="0.2">
      <c r="A17" s="285">
        <v>621004040032</v>
      </c>
      <c r="B17" s="277" t="s">
        <v>88</v>
      </c>
      <c r="C17" s="283">
        <v>143.4</v>
      </c>
      <c r="D17" s="147">
        <v>143.4</v>
      </c>
      <c r="G17" s="273">
        <v>143.4</v>
      </c>
      <c r="H17" s="272">
        <v>143.4</v>
      </c>
    </row>
    <row r="18" spans="1:8" x14ac:dyDescent="0.2">
      <c r="A18" s="285">
        <v>621002910003</v>
      </c>
      <c r="B18" s="277" t="s">
        <v>201</v>
      </c>
      <c r="C18" s="283">
        <v>25.2</v>
      </c>
      <c r="D18" s="147">
        <v>21.7</v>
      </c>
      <c r="G18" s="273">
        <v>23.7</v>
      </c>
      <c r="H18" s="272">
        <v>23.7</v>
      </c>
    </row>
    <row r="19" spans="1:8" x14ac:dyDescent="0.2">
      <c r="A19" s="285">
        <v>621002910004</v>
      </c>
      <c r="B19" s="277" t="s">
        <v>89</v>
      </c>
      <c r="C19" s="283">
        <v>135.4</v>
      </c>
      <c r="D19" s="147">
        <v>135.4</v>
      </c>
      <c r="G19" s="273">
        <v>129.19999999999999</v>
      </c>
      <c r="H19" s="272">
        <v>129.19999999999999</v>
      </c>
    </row>
    <row r="20" spans="1:8" x14ac:dyDescent="0.2">
      <c r="A20" s="285">
        <v>621002910006</v>
      </c>
      <c r="B20" s="277" t="s">
        <v>90</v>
      </c>
      <c r="C20" s="283">
        <v>72.5</v>
      </c>
      <c r="D20" s="147">
        <v>84.8</v>
      </c>
      <c r="G20" s="273">
        <v>51</v>
      </c>
      <c r="H20" s="272">
        <v>51</v>
      </c>
    </row>
    <row r="21" spans="1:8" x14ac:dyDescent="0.2">
      <c r="B21" s="277"/>
      <c r="C21" s="147"/>
      <c r="D21" s="284"/>
    </row>
    <row r="22" spans="1:8" x14ac:dyDescent="0.2">
      <c r="B22" s="280" t="s">
        <v>91</v>
      </c>
      <c r="C22" s="148">
        <f>ROUND(+C23+C24+C25+C28+C29+C30+C31+C32+C35+C39+C38+C36+C37,1)</f>
        <v>3739.9</v>
      </c>
      <c r="D22" s="292">
        <f>SUM(D23,D24,D25,D28,D29,D30,D31,D32,D39,D35,D36,D38)</f>
        <v>3342.9</v>
      </c>
      <c r="G22" s="273">
        <v>2269.0493799999999</v>
      </c>
      <c r="H22" s="148">
        <f>+H23+H24+H25+H28+H29+H30+H31+H32+H35+H39</f>
        <v>2268.9</v>
      </c>
    </row>
    <row r="23" spans="1:8" x14ac:dyDescent="0.2">
      <c r="A23" s="285">
        <v>621004040002</v>
      </c>
      <c r="B23" s="277" t="s">
        <v>202</v>
      </c>
      <c r="C23" s="283">
        <v>7</v>
      </c>
      <c r="D23" s="290">
        <v>16.2</v>
      </c>
      <c r="G23" s="273">
        <v>16.605419999999999</v>
      </c>
      <c r="H23" s="272">
        <v>16.600000000000001</v>
      </c>
    </row>
    <row r="24" spans="1:8" x14ac:dyDescent="0.2">
      <c r="A24" s="285">
        <v>621004040009</v>
      </c>
      <c r="B24" s="277" t="s">
        <v>203</v>
      </c>
      <c r="C24" s="283">
        <v>465.1</v>
      </c>
      <c r="D24" s="290">
        <v>388.6</v>
      </c>
      <c r="G24" s="273">
        <v>216.01996</v>
      </c>
      <c r="H24" s="272">
        <v>216</v>
      </c>
    </row>
    <row r="25" spans="1:8" x14ac:dyDescent="0.2">
      <c r="A25" s="285" t="s">
        <v>92</v>
      </c>
      <c r="B25" s="277" t="s">
        <v>204</v>
      </c>
      <c r="C25" s="283">
        <v>233.6</v>
      </c>
      <c r="D25" s="290">
        <v>195</v>
      </c>
      <c r="G25" s="273">
        <v>131.05927</v>
      </c>
      <c r="H25" s="283">
        <f>SUM(H26:H27)</f>
        <v>131.1</v>
      </c>
    </row>
    <row r="26" spans="1:8" hidden="1" x14ac:dyDescent="0.2">
      <c r="A26" s="285">
        <v>621004040044</v>
      </c>
      <c r="B26" s="277" t="s">
        <v>205</v>
      </c>
      <c r="C26" s="283">
        <v>50.9</v>
      </c>
      <c r="D26" s="293"/>
      <c r="E26" s="294" t="s">
        <v>93</v>
      </c>
      <c r="G26" s="273">
        <v>115.50427000000001</v>
      </c>
      <c r="H26" s="272">
        <v>115.5</v>
      </c>
    </row>
    <row r="27" spans="1:8" hidden="1" x14ac:dyDescent="0.2">
      <c r="A27" s="285">
        <v>621004040045</v>
      </c>
      <c r="B27" s="277" t="s">
        <v>94</v>
      </c>
      <c r="C27" s="283">
        <v>12.1</v>
      </c>
      <c r="D27" s="284"/>
      <c r="E27" s="294" t="s">
        <v>93</v>
      </c>
      <c r="G27" s="273">
        <v>15.555</v>
      </c>
      <c r="H27" s="272">
        <v>15.6</v>
      </c>
    </row>
    <row r="28" spans="1:8" x14ac:dyDescent="0.2">
      <c r="A28" s="285">
        <v>621004040006</v>
      </c>
      <c r="B28" s="277" t="s">
        <v>95</v>
      </c>
      <c r="C28" s="283">
        <v>13</v>
      </c>
      <c r="D28" s="290">
        <v>24.7</v>
      </c>
      <c r="G28" s="273">
        <v>20.323180000000001</v>
      </c>
      <c r="H28" s="272">
        <v>20.3</v>
      </c>
    </row>
    <row r="29" spans="1:8" x14ac:dyDescent="0.2">
      <c r="A29" s="285">
        <v>621004040051</v>
      </c>
      <c r="B29" s="295" t="s">
        <v>206</v>
      </c>
      <c r="C29" s="283">
        <v>5.3</v>
      </c>
      <c r="D29" s="290">
        <v>4.3</v>
      </c>
      <c r="G29" s="273">
        <v>2.2481100000000001</v>
      </c>
      <c r="H29" s="272">
        <v>2.2000000000000002</v>
      </c>
    </row>
    <row r="30" spans="1:8" x14ac:dyDescent="0.2">
      <c r="A30" s="285">
        <v>621004040049</v>
      </c>
      <c r="B30" s="277" t="s">
        <v>207</v>
      </c>
      <c r="C30" s="283">
        <v>2</v>
      </c>
      <c r="D30" s="290">
        <v>1.8</v>
      </c>
      <c r="G30" s="273">
        <v>1.78775</v>
      </c>
      <c r="H30" s="272">
        <v>1.8</v>
      </c>
    </row>
    <row r="31" spans="1:8" x14ac:dyDescent="0.2">
      <c r="A31" s="285">
        <v>621004040050</v>
      </c>
      <c r="B31" s="277" t="s">
        <v>96</v>
      </c>
      <c r="C31" s="283">
        <v>3</v>
      </c>
      <c r="D31" s="290">
        <v>3.2</v>
      </c>
      <c r="G31" s="273">
        <v>4.8944999999999999</v>
      </c>
      <c r="H31" s="272">
        <v>4.9000000000000004</v>
      </c>
    </row>
    <row r="32" spans="1:8" x14ac:dyDescent="0.2">
      <c r="A32" s="285" t="s">
        <v>97</v>
      </c>
      <c r="B32" s="277" t="s">
        <v>98</v>
      </c>
      <c r="C32" s="283">
        <v>84.9</v>
      </c>
      <c r="D32" s="290">
        <v>80.400000000000006</v>
      </c>
      <c r="G32" s="273">
        <v>53.107960000000006</v>
      </c>
      <c r="H32" s="283">
        <f>SUM(H33:H34)</f>
        <v>53.1</v>
      </c>
    </row>
    <row r="33" spans="1:14" hidden="1" x14ac:dyDescent="0.2">
      <c r="A33" s="285">
        <v>621004040047</v>
      </c>
      <c r="B33" s="277" t="s">
        <v>99</v>
      </c>
      <c r="C33" s="283">
        <v>14.3</v>
      </c>
      <c r="D33" s="284"/>
      <c r="E33" s="294" t="s">
        <v>93</v>
      </c>
      <c r="G33" s="273">
        <v>29.103900000000003</v>
      </c>
      <c r="H33" s="272">
        <v>29.1</v>
      </c>
    </row>
    <row r="34" spans="1:14" hidden="1" x14ac:dyDescent="0.2">
      <c r="A34" s="285">
        <v>621004040048</v>
      </c>
      <c r="B34" s="277" t="s">
        <v>100</v>
      </c>
      <c r="C34" s="283">
        <v>11.7</v>
      </c>
      <c r="D34" s="284"/>
      <c r="E34" s="294" t="s">
        <v>93</v>
      </c>
      <c r="G34" s="273">
        <v>24.004060000000003</v>
      </c>
      <c r="H34" s="272">
        <v>24</v>
      </c>
    </row>
    <row r="35" spans="1:14" x14ac:dyDescent="0.2">
      <c r="A35" s="285">
        <v>621004040056</v>
      </c>
      <c r="B35" s="277" t="s">
        <v>208</v>
      </c>
      <c r="C35" s="283">
        <v>298.5</v>
      </c>
      <c r="D35" s="290">
        <v>199.3</v>
      </c>
      <c r="G35" s="273">
        <v>32.223999999999997</v>
      </c>
      <c r="H35" s="272">
        <v>32.200000000000003</v>
      </c>
    </row>
    <row r="36" spans="1:14" x14ac:dyDescent="0.2">
      <c r="A36" s="285">
        <v>621004040055</v>
      </c>
      <c r="B36" s="277" t="s">
        <v>209</v>
      </c>
      <c r="C36" s="283">
        <v>0</v>
      </c>
      <c r="D36" s="293">
        <v>0</v>
      </c>
    </row>
    <row r="37" spans="1:14" x14ac:dyDescent="0.2">
      <c r="A37" s="285">
        <v>621004040064</v>
      </c>
      <c r="B37" s="277" t="s">
        <v>210</v>
      </c>
      <c r="C37" s="283">
        <v>0.5</v>
      </c>
      <c r="D37" s="293"/>
    </row>
    <row r="38" spans="1:14" x14ac:dyDescent="0.2">
      <c r="A38" s="285">
        <v>621004040099</v>
      </c>
      <c r="B38" s="277" t="s">
        <v>101</v>
      </c>
      <c r="C38" s="283">
        <v>23.9</v>
      </c>
      <c r="D38" s="293">
        <v>27.5</v>
      </c>
    </row>
    <row r="39" spans="1:14" x14ac:dyDescent="0.2">
      <c r="B39" s="296" t="s">
        <v>102</v>
      </c>
      <c r="C39" s="297">
        <f>ROUND(+C40+C48,1)</f>
        <v>2603.1</v>
      </c>
      <c r="D39" s="298">
        <f>SUM(D40:D48)</f>
        <v>2401.9</v>
      </c>
      <c r="G39" s="273">
        <v>1790.7792299999999</v>
      </c>
      <c r="H39" s="297">
        <f>+H40+H48</f>
        <v>1790.7</v>
      </c>
      <c r="J39" s="282">
        <f>+D5-D54</f>
        <v>2170.4000000000005</v>
      </c>
      <c r="K39" s="273">
        <f>+K40+K48</f>
        <v>6578.5596000000005</v>
      </c>
    </row>
    <row r="40" spans="1:14" x14ac:dyDescent="0.2">
      <c r="A40" s="285" t="s">
        <v>103</v>
      </c>
      <c r="B40" s="277" t="s">
        <v>211</v>
      </c>
      <c r="C40" s="290">
        <v>894.2</v>
      </c>
      <c r="D40" s="290">
        <v>849</v>
      </c>
      <c r="G40" s="273">
        <v>681.58315999999991</v>
      </c>
      <c r="H40" s="290">
        <f>SUM(H41:H47)</f>
        <v>681.5</v>
      </c>
      <c r="J40" s="272">
        <v>1729662.2</v>
      </c>
      <c r="K40" s="273">
        <f>+J40/1000</f>
        <v>1729.6622</v>
      </c>
      <c r="M40" s="282">
        <v>27.299999999999983</v>
      </c>
      <c r="N40" s="272" t="s">
        <v>212</v>
      </c>
    </row>
    <row r="41" spans="1:14" hidden="1" x14ac:dyDescent="0.2">
      <c r="A41" s="285">
        <v>621004040015</v>
      </c>
      <c r="B41" s="277" t="s">
        <v>104</v>
      </c>
      <c r="C41" s="283">
        <v>0</v>
      </c>
      <c r="D41" s="284"/>
      <c r="E41" s="294" t="s">
        <v>93</v>
      </c>
      <c r="G41" s="273">
        <v>2.7140000000000001E-2</v>
      </c>
      <c r="H41" s="272">
        <v>0</v>
      </c>
      <c r="K41" s="273"/>
    </row>
    <row r="42" spans="1:14" hidden="1" x14ac:dyDescent="0.2">
      <c r="A42" s="285">
        <v>621004040018</v>
      </c>
      <c r="B42" s="277" t="s">
        <v>213</v>
      </c>
      <c r="C42" s="283">
        <v>19.5</v>
      </c>
      <c r="D42" s="284"/>
      <c r="E42" s="294" t="s">
        <v>93</v>
      </c>
      <c r="G42" s="273">
        <v>39.358249999999998</v>
      </c>
      <c r="H42" s="272">
        <v>39.4</v>
      </c>
      <c r="K42" s="273"/>
    </row>
    <row r="43" spans="1:14" hidden="1" x14ac:dyDescent="0.2">
      <c r="A43" s="285">
        <v>621004040021</v>
      </c>
      <c r="B43" s="277" t="s">
        <v>214</v>
      </c>
      <c r="C43" s="283">
        <v>8.9</v>
      </c>
      <c r="D43" s="284"/>
      <c r="E43" s="294" t="s">
        <v>93</v>
      </c>
      <c r="G43" s="273">
        <v>22.841699999999999</v>
      </c>
      <c r="H43" s="272">
        <v>22.8</v>
      </c>
      <c r="K43" s="273"/>
    </row>
    <row r="44" spans="1:14" hidden="1" x14ac:dyDescent="0.2">
      <c r="A44" s="285">
        <v>621004040023</v>
      </c>
      <c r="B44" s="277" t="s">
        <v>215</v>
      </c>
      <c r="C44" s="283">
        <v>6.5</v>
      </c>
      <c r="D44" s="284"/>
      <c r="E44" s="294" t="s">
        <v>93</v>
      </c>
      <c r="G44" s="273">
        <v>11.53642</v>
      </c>
      <c r="H44" s="272">
        <v>11.5</v>
      </c>
      <c r="K44" s="273"/>
    </row>
    <row r="45" spans="1:14" hidden="1" x14ac:dyDescent="0.2">
      <c r="A45" s="285">
        <v>621004040026</v>
      </c>
      <c r="B45" s="277" t="s">
        <v>105</v>
      </c>
      <c r="C45" s="283">
        <v>9.1</v>
      </c>
      <c r="D45" s="284"/>
      <c r="E45" s="294" t="s">
        <v>93</v>
      </c>
      <c r="G45" s="273">
        <v>21.833209999999998</v>
      </c>
      <c r="H45" s="272">
        <v>21.8</v>
      </c>
      <c r="K45" s="273"/>
    </row>
    <row r="46" spans="1:14" hidden="1" x14ac:dyDescent="0.2">
      <c r="A46" s="285">
        <v>621004040028</v>
      </c>
      <c r="B46" s="277" t="s">
        <v>106</v>
      </c>
      <c r="C46" s="283">
        <v>237.8</v>
      </c>
      <c r="D46" s="284"/>
      <c r="E46" s="294" t="s">
        <v>93</v>
      </c>
      <c r="G46" s="273">
        <v>585.9864399999999</v>
      </c>
      <c r="H46" s="272">
        <v>586</v>
      </c>
      <c r="K46" s="273"/>
    </row>
    <row r="47" spans="1:14" hidden="1" x14ac:dyDescent="0.2">
      <c r="A47" s="285">
        <v>621004040024</v>
      </c>
      <c r="B47" s="277"/>
      <c r="C47" s="283">
        <v>0</v>
      </c>
      <c r="D47" s="284"/>
      <c r="E47" s="294" t="s">
        <v>93</v>
      </c>
      <c r="G47" s="273">
        <v>0</v>
      </c>
      <c r="K47" s="273"/>
    </row>
    <row r="48" spans="1:14" x14ac:dyDescent="0.2">
      <c r="A48" s="285" t="s">
        <v>107</v>
      </c>
      <c r="B48" s="277" t="s">
        <v>216</v>
      </c>
      <c r="C48" s="290">
        <v>1708.9</v>
      </c>
      <c r="D48" s="290">
        <v>1552.9</v>
      </c>
      <c r="G48" s="273">
        <v>1109.19607</v>
      </c>
      <c r="H48" s="290">
        <f>SUM(H49:H52)</f>
        <v>1109.2</v>
      </c>
      <c r="J48" s="272">
        <v>4848897.4000000004</v>
      </c>
      <c r="K48" s="273">
        <f>+J48/1000</f>
        <v>4848.8974000000007</v>
      </c>
      <c r="M48" s="282">
        <v>75.900000000000006</v>
      </c>
      <c r="N48" s="272" t="s">
        <v>217</v>
      </c>
    </row>
    <row r="49" spans="1:13" hidden="1" x14ac:dyDescent="0.2">
      <c r="A49" s="285">
        <v>621004040020</v>
      </c>
      <c r="B49" s="277" t="s">
        <v>218</v>
      </c>
      <c r="C49" s="283">
        <v>4.5</v>
      </c>
      <c r="D49" s="284"/>
      <c r="E49" s="294" t="s">
        <v>93</v>
      </c>
      <c r="G49" s="273">
        <v>18.324300000000001</v>
      </c>
      <c r="H49" s="272">
        <v>18.3</v>
      </c>
    </row>
    <row r="50" spans="1:13" hidden="1" x14ac:dyDescent="0.2">
      <c r="A50" s="285">
        <v>621004040022</v>
      </c>
      <c r="B50" s="277" t="s">
        <v>219</v>
      </c>
      <c r="C50" s="283">
        <v>56.2</v>
      </c>
      <c r="D50" s="284"/>
      <c r="E50" s="294" t="s">
        <v>93</v>
      </c>
      <c r="G50" s="273">
        <v>104.95698</v>
      </c>
      <c r="H50" s="273">
        <v>105</v>
      </c>
    </row>
    <row r="51" spans="1:13" hidden="1" x14ac:dyDescent="0.2">
      <c r="A51" s="285">
        <v>621004040025</v>
      </c>
      <c r="B51" s="277"/>
      <c r="C51" s="283">
        <v>0</v>
      </c>
      <c r="D51" s="284"/>
      <c r="E51" s="294" t="s">
        <v>93</v>
      </c>
      <c r="G51" s="273">
        <v>0</v>
      </c>
      <c r="H51" s="272">
        <v>0</v>
      </c>
    </row>
    <row r="52" spans="1:13" hidden="1" x14ac:dyDescent="0.2">
      <c r="A52" s="285">
        <v>621004040027</v>
      </c>
      <c r="B52" s="277" t="s">
        <v>108</v>
      </c>
      <c r="C52" s="283">
        <v>438.2</v>
      </c>
      <c r="D52" s="284"/>
      <c r="E52" s="294" t="s">
        <v>93</v>
      </c>
      <c r="G52" s="273">
        <v>985.91479000000004</v>
      </c>
      <c r="H52" s="272">
        <v>985.9</v>
      </c>
    </row>
    <row r="53" spans="1:13" ht="19.5" customHeight="1" x14ac:dyDescent="0.2">
      <c r="B53" s="277"/>
      <c r="C53" s="290"/>
      <c r="D53" s="299"/>
      <c r="M53" s="282">
        <f>+D40-D67</f>
        <v>524.70000000000005</v>
      </c>
    </row>
    <row r="54" spans="1:13" x14ac:dyDescent="0.2">
      <c r="B54" s="280" t="s">
        <v>60</v>
      </c>
      <c r="C54" s="300">
        <f>ROUND(SUM(C55+C72),1)</f>
        <v>3576.5</v>
      </c>
      <c r="D54" s="281">
        <f>SUM(D55+D72)</f>
        <v>3245</v>
      </c>
      <c r="F54" s="282"/>
      <c r="G54" s="273">
        <v>2340.0378000000001</v>
      </c>
      <c r="J54" s="272">
        <v>1719.3</v>
      </c>
      <c r="K54" s="272" t="s">
        <v>220</v>
      </c>
      <c r="M54" s="282">
        <f>+D48-D70</f>
        <v>434.10000000000014</v>
      </c>
    </row>
    <row r="55" spans="1:13" x14ac:dyDescent="0.2">
      <c r="B55" s="280" t="s">
        <v>221</v>
      </c>
      <c r="C55" s="148">
        <f>ROUND(SUM(C56,C57,C58,C61,C64,C65,C66),1)</f>
        <v>2401.6</v>
      </c>
      <c r="D55" s="292">
        <f>SUM(D56:D66)</f>
        <v>2213</v>
      </c>
      <c r="F55" s="282"/>
      <c r="G55" s="273">
        <v>1652.6066799999999</v>
      </c>
      <c r="J55" s="272">
        <v>4859.2</v>
      </c>
      <c r="K55" s="272" t="s">
        <v>220</v>
      </c>
    </row>
    <row r="56" spans="1:13" x14ac:dyDescent="0.2">
      <c r="A56" s="285">
        <v>722001000013</v>
      </c>
      <c r="B56" s="277" t="s">
        <v>109</v>
      </c>
      <c r="C56" s="283">
        <v>168.4</v>
      </c>
      <c r="D56" s="301">
        <v>137.80000000000001</v>
      </c>
      <c r="F56" s="282"/>
      <c r="G56" s="273">
        <v>70.195700000000002</v>
      </c>
      <c r="I56" s="302"/>
    </row>
    <row r="57" spans="1:13" x14ac:dyDescent="0.2">
      <c r="A57" s="285">
        <v>722001000041</v>
      </c>
      <c r="B57" s="277" t="s">
        <v>110</v>
      </c>
      <c r="C57" s="283">
        <v>3.4</v>
      </c>
      <c r="D57" s="301">
        <v>8.5</v>
      </c>
      <c r="F57" s="282"/>
      <c r="G57" s="273">
        <v>8.26858</v>
      </c>
    </row>
    <row r="58" spans="1:13" x14ac:dyDescent="0.2">
      <c r="A58" s="285" t="s">
        <v>111</v>
      </c>
      <c r="B58" s="277" t="s">
        <v>112</v>
      </c>
      <c r="C58" s="283">
        <v>387.9</v>
      </c>
      <c r="D58" s="301">
        <v>340.9</v>
      </c>
      <c r="F58" s="282"/>
      <c r="G58" s="273">
        <v>326.04057</v>
      </c>
      <c r="I58" s="282">
        <v>538.79999999999995</v>
      </c>
    </row>
    <row r="59" spans="1:13" hidden="1" x14ac:dyDescent="0.2">
      <c r="A59" s="285">
        <v>722001000042</v>
      </c>
      <c r="B59" s="277" t="s">
        <v>222</v>
      </c>
      <c r="C59" s="283">
        <v>2.6</v>
      </c>
      <c r="D59" s="284"/>
      <c r="E59" s="294" t="s">
        <v>93</v>
      </c>
      <c r="F59" s="282"/>
      <c r="G59" s="273">
        <v>3.5385599999999999</v>
      </c>
      <c r="I59" s="282"/>
    </row>
    <row r="60" spans="1:13" hidden="1" x14ac:dyDescent="0.2">
      <c r="A60" s="285">
        <v>722001000043</v>
      </c>
      <c r="B60" s="277" t="s">
        <v>113</v>
      </c>
      <c r="C60" s="283">
        <v>105.1</v>
      </c>
      <c r="D60" s="284"/>
      <c r="E60" s="294" t="s">
        <v>93</v>
      </c>
      <c r="F60" s="282"/>
      <c r="G60" s="273">
        <v>322.50200999999998</v>
      </c>
      <c r="I60" s="282"/>
    </row>
    <row r="61" spans="1:13" x14ac:dyDescent="0.2">
      <c r="A61" s="285" t="s">
        <v>114</v>
      </c>
      <c r="B61" s="277" t="s">
        <v>115</v>
      </c>
      <c r="C61" s="283">
        <v>89.2</v>
      </c>
      <c r="D61" s="301">
        <v>82.2</v>
      </c>
      <c r="F61" s="282"/>
      <c r="G61" s="273">
        <v>67.756600000000006</v>
      </c>
      <c r="I61" s="282">
        <f>+I58-D54</f>
        <v>-2706.2</v>
      </c>
    </row>
    <row r="62" spans="1:13" hidden="1" x14ac:dyDescent="0.2">
      <c r="A62" s="285">
        <v>722001000046</v>
      </c>
      <c r="B62" s="277" t="s">
        <v>99</v>
      </c>
      <c r="C62" s="283">
        <v>0.1</v>
      </c>
      <c r="D62" s="284"/>
      <c r="E62" s="294" t="s">
        <v>93</v>
      </c>
      <c r="F62" s="282"/>
      <c r="G62" s="273">
        <v>0.13181999999999999</v>
      </c>
    </row>
    <row r="63" spans="1:13" hidden="1" x14ac:dyDescent="0.2">
      <c r="A63" s="285">
        <v>722001000048</v>
      </c>
      <c r="B63" s="277" t="s">
        <v>116</v>
      </c>
      <c r="C63" s="283">
        <v>26.3</v>
      </c>
      <c r="D63" s="284"/>
      <c r="E63" s="294" t="s">
        <v>93</v>
      </c>
      <c r="F63" s="282"/>
      <c r="G63" s="273">
        <v>67.624780000000001</v>
      </c>
    </row>
    <row r="64" spans="1:13" x14ac:dyDescent="0.2">
      <c r="A64" s="285">
        <v>722001000056</v>
      </c>
      <c r="B64" s="277" t="s">
        <v>223</v>
      </c>
      <c r="C64" s="283">
        <v>171.7</v>
      </c>
      <c r="D64" s="301">
        <v>200.5</v>
      </c>
      <c r="F64" s="282"/>
      <c r="G64" s="273">
        <v>121.11313</v>
      </c>
    </row>
    <row r="65" spans="1:12" x14ac:dyDescent="0.2">
      <c r="A65" s="285">
        <v>722001000099</v>
      </c>
      <c r="B65" s="277" t="s">
        <v>101</v>
      </c>
      <c r="C65" s="283">
        <v>0</v>
      </c>
      <c r="D65" s="293">
        <v>0</v>
      </c>
      <c r="F65" s="282"/>
      <c r="G65" s="273">
        <v>0</v>
      </c>
    </row>
    <row r="66" spans="1:12" x14ac:dyDescent="0.2">
      <c r="B66" s="296" t="s">
        <v>117</v>
      </c>
      <c r="C66" s="149">
        <f>ROUND(+C67+C70,1)</f>
        <v>1581</v>
      </c>
      <c r="D66" s="303">
        <f>SUM(D67:D70)</f>
        <v>1443.1</v>
      </c>
      <c r="F66" s="282"/>
      <c r="G66" s="273">
        <v>1059.2320999999999</v>
      </c>
    </row>
    <row r="67" spans="1:12" x14ac:dyDescent="0.2">
      <c r="A67" s="285" t="s">
        <v>224</v>
      </c>
      <c r="B67" s="277" t="s">
        <v>225</v>
      </c>
      <c r="C67" s="283">
        <v>337.5</v>
      </c>
      <c r="D67" s="301">
        <v>324.3</v>
      </c>
      <c r="F67" s="282"/>
      <c r="G67" s="273">
        <v>459.61258999999995</v>
      </c>
      <c r="J67" s="272">
        <v>2187.6</v>
      </c>
      <c r="K67" s="272">
        <v>1032.7</v>
      </c>
      <c r="L67" s="272">
        <v>207.5</v>
      </c>
    </row>
    <row r="68" spans="1:12" hidden="1" x14ac:dyDescent="0.2">
      <c r="A68" s="285">
        <v>72200100001502</v>
      </c>
      <c r="B68" s="277" t="s">
        <v>118</v>
      </c>
      <c r="C68" s="283">
        <v>104.3</v>
      </c>
      <c r="D68" s="284"/>
      <c r="E68" s="294" t="s">
        <v>93</v>
      </c>
      <c r="F68" s="282"/>
      <c r="G68" s="273">
        <v>260.03510999999997</v>
      </c>
    </row>
    <row r="69" spans="1:12" hidden="1" x14ac:dyDescent="0.2">
      <c r="A69" s="285">
        <v>722001000022</v>
      </c>
      <c r="B69" s="277" t="s">
        <v>119</v>
      </c>
      <c r="C69" s="283">
        <v>100.2</v>
      </c>
      <c r="D69" s="284"/>
      <c r="E69" s="294" t="s">
        <v>93</v>
      </c>
      <c r="F69" s="282"/>
      <c r="G69" s="273">
        <v>199.57748000000001</v>
      </c>
    </row>
    <row r="70" spans="1:12" x14ac:dyDescent="0.2">
      <c r="A70" s="285">
        <v>72200100001501</v>
      </c>
      <c r="B70" s="277" t="s">
        <v>226</v>
      </c>
      <c r="C70" s="283">
        <v>1243.5</v>
      </c>
      <c r="D70" s="301">
        <v>1118.8</v>
      </c>
      <c r="F70" s="282"/>
      <c r="G70" s="273">
        <v>599.61950999999999</v>
      </c>
      <c r="J70" s="272">
        <v>689.3</v>
      </c>
      <c r="L70" s="272">
        <v>825.2</v>
      </c>
    </row>
    <row r="71" spans="1:12" x14ac:dyDescent="0.2">
      <c r="B71" s="277"/>
      <c r="C71" s="290"/>
      <c r="D71" s="299"/>
      <c r="F71" s="282"/>
    </row>
    <row r="72" spans="1:12" x14ac:dyDescent="0.2">
      <c r="B72" s="280" t="s">
        <v>227</v>
      </c>
      <c r="C72" s="300">
        <f>ROUND(SUM(C73,C74,C75,C76,C77,C78,C79,C82,C83,C84,C85,C86,C87),1)</f>
        <v>1174.9000000000001</v>
      </c>
      <c r="D72" s="281">
        <f>SUM(D73:D87)</f>
        <v>1032.0000000000002</v>
      </c>
      <c r="F72" s="282"/>
      <c r="G72" s="273">
        <v>687.43112000000008</v>
      </c>
    </row>
    <row r="73" spans="1:12" x14ac:dyDescent="0.2">
      <c r="A73" s="271">
        <v>7220020300</v>
      </c>
      <c r="B73" s="277" t="s">
        <v>196</v>
      </c>
      <c r="C73" s="283">
        <v>233</v>
      </c>
      <c r="D73" s="304">
        <v>217.1</v>
      </c>
      <c r="F73" s="282"/>
      <c r="G73" s="273">
        <v>139.92092000000002</v>
      </c>
    </row>
    <row r="74" spans="1:12" x14ac:dyDescent="0.2">
      <c r="A74" s="271">
        <v>7220020700</v>
      </c>
      <c r="B74" s="277" t="s">
        <v>197</v>
      </c>
      <c r="C74" s="283">
        <v>101.2</v>
      </c>
      <c r="D74" s="290">
        <v>100.9</v>
      </c>
      <c r="F74" s="282"/>
      <c r="G74" s="273">
        <v>129.44063</v>
      </c>
    </row>
    <row r="75" spans="1:12" x14ac:dyDescent="0.2">
      <c r="A75" s="271">
        <v>7220020800</v>
      </c>
      <c r="B75" s="277" t="s">
        <v>198</v>
      </c>
      <c r="C75" s="283">
        <v>0</v>
      </c>
      <c r="D75" s="293">
        <v>0.6</v>
      </c>
      <c r="F75" s="282"/>
      <c r="G75" s="273">
        <v>0.34714999999999996</v>
      </c>
    </row>
    <row r="76" spans="1:12" x14ac:dyDescent="0.2">
      <c r="A76" s="285">
        <v>722001000005</v>
      </c>
      <c r="B76" s="277" t="s">
        <v>85</v>
      </c>
      <c r="C76" s="283">
        <v>0</v>
      </c>
      <c r="D76" s="290">
        <v>0</v>
      </c>
      <c r="F76" s="282"/>
      <c r="G76" s="273">
        <v>15.51446</v>
      </c>
    </row>
    <row r="77" spans="1:12" x14ac:dyDescent="0.2">
      <c r="A77" s="285">
        <v>722001000014</v>
      </c>
      <c r="B77" s="277" t="s">
        <v>120</v>
      </c>
      <c r="C77" s="283">
        <v>0</v>
      </c>
      <c r="D77" s="290">
        <v>0</v>
      </c>
      <c r="F77" s="282"/>
      <c r="G77" s="273">
        <v>96.826300000000003</v>
      </c>
    </row>
    <row r="78" spans="1:12" x14ac:dyDescent="0.2">
      <c r="A78" s="285">
        <v>722001000060</v>
      </c>
      <c r="B78" s="277" t="s">
        <v>121</v>
      </c>
      <c r="C78" s="283">
        <v>556.9</v>
      </c>
      <c r="D78" s="284">
        <v>461.8</v>
      </c>
      <c r="F78" s="282"/>
      <c r="G78" s="273">
        <v>83.730779999999996</v>
      </c>
    </row>
    <row r="79" spans="1:12" x14ac:dyDescent="0.2">
      <c r="A79" s="285" t="s">
        <v>122</v>
      </c>
      <c r="B79" s="277" t="s">
        <v>90</v>
      </c>
      <c r="C79" s="283">
        <v>136</v>
      </c>
      <c r="D79" s="290">
        <v>106.2</v>
      </c>
      <c r="F79" s="282"/>
      <c r="G79" s="273">
        <v>88.345380000000006</v>
      </c>
    </row>
    <row r="80" spans="1:12" hidden="1" x14ac:dyDescent="0.2">
      <c r="A80" s="285">
        <v>722002910006</v>
      </c>
      <c r="B80" s="277"/>
      <c r="C80" s="283">
        <v>0.2</v>
      </c>
      <c r="D80" s="284"/>
      <c r="E80" s="294" t="s">
        <v>93</v>
      </c>
      <c r="F80" s="282"/>
      <c r="G80" s="273">
        <v>7.4579999999999994E-2</v>
      </c>
    </row>
    <row r="81" spans="1:7" hidden="1" x14ac:dyDescent="0.2">
      <c r="A81" s="285">
        <v>722001000006</v>
      </c>
      <c r="B81" s="277"/>
      <c r="C81" s="283">
        <v>31.2</v>
      </c>
      <c r="D81" s="284"/>
      <c r="E81" s="294" t="s">
        <v>93</v>
      </c>
      <c r="F81" s="282"/>
      <c r="G81" s="273">
        <v>88.270800000000008</v>
      </c>
    </row>
    <row r="82" spans="1:7" x14ac:dyDescent="0.2">
      <c r="A82" s="285">
        <v>722001000010</v>
      </c>
      <c r="B82" s="277" t="s">
        <v>123</v>
      </c>
      <c r="C82" s="283">
        <v>2.2000000000000002</v>
      </c>
      <c r="D82" s="290">
        <v>1.2</v>
      </c>
      <c r="F82" s="282"/>
      <c r="G82" s="273">
        <v>2.0907900000000001</v>
      </c>
    </row>
    <row r="83" spans="1:7" x14ac:dyDescent="0.2">
      <c r="A83" s="285">
        <v>722001000024</v>
      </c>
      <c r="B83" s="277" t="s">
        <v>124</v>
      </c>
      <c r="C83" s="283">
        <v>44.1</v>
      </c>
      <c r="D83" s="290">
        <v>43</v>
      </c>
      <c r="F83" s="282"/>
      <c r="G83" s="273">
        <v>43.288809999999998</v>
      </c>
    </row>
    <row r="84" spans="1:7" x14ac:dyDescent="0.2">
      <c r="A84" s="285">
        <v>722001000025</v>
      </c>
      <c r="B84" s="277" t="s">
        <v>125</v>
      </c>
      <c r="C84" s="283">
        <v>46.4</v>
      </c>
      <c r="D84" s="290">
        <v>46.6</v>
      </c>
      <c r="F84" s="282"/>
      <c r="G84" s="273">
        <v>44.62453</v>
      </c>
    </row>
    <row r="85" spans="1:7" x14ac:dyDescent="0.2">
      <c r="A85" s="285">
        <v>722002910002</v>
      </c>
      <c r="B85" s="277" t="s">
        <v>228</v>
      </c>
      <c r="C85" s="283">
        <v>2.5</v>
      </c>
      <c r="D85" s="290">
        <v>2.2999999999999998</v>
      </c>
      <c r="F85" s="282"/>
      <c r="G85" s="273">
        <v>4.5674899999999994</v>
      </c>
    </row>
    <row r="86" spans="1:7" x14ac:dyDescent="0.2">
      <c r="A86" s="285">
        <v>722002910003</v>
      </c>
      <c r="B86" s="277" t="s">
        <v>229</v>
      </c>
      <c r="C86" s="283">
        <v>17.3</v>
      </c>
      <c r="D86" s="290">
        <v>18.100000000000001</v>
      </c>
      <c r="G86" s="273">
        <v>8.98367</v>
      </c>
    </row>
    <row r="87" spans="1:7" x14ac:dyDescent="0.2">
      <c r="A87" s="285">
        <v>722002910004</v>
      </c>
      <c r="B87" s="277" t="s">
        <v>89</v>
      </c>
      <c r="C87" s="283">
        <v>35.299999999999997</v>
      </c>
      <c r="D87" s="290">
        <v>34.200000000000003</v>
      </c>
      <c r="G87" s="273">
        <v>29.750209999999999</v>
      </c>
    </row>
    <row r="88" spans="1:7" x14ac:dyDescent="0.2">
      <c r="B88" s="277"/>
      <c r="C88" s="268"/>
      <c r="D88" s="299"/>
    </row>
    <row r="89" spans="1:7" x14ac:dyDescent="0.2">
      <c r="B89" s="280" t="s">
        <v>126</v>
      </c>
      <c r="C89" s="267">
        <f>ROUND((C90+C93+C94+C95),1)</f>
        <v>171.4</v>
      </c>
      <c r="D89" s="281">
        <f>D90+D93+D94+D95</f>
        <v>186.8</v>
      </c>
      <c r="G89" s="273">
        <v>809.6628300000001</v>
      </c>
    </row>
    <row r="90" spans="1:7" x14ac:dyDescent="0.2">
      <c r="A90" s="271">
        <v>631001</v>
      </c>
      <c r="B90" s="305" t="s">
        <v>127</v>
      </c>
      <c r="C90" s="270">
        <f>SUM(C91:C92)</f>
        <v>94.9</v>
      </c>
      <c r="D90" s="306">
        <f>SUM(D91:D92)</f>
        <v>35.6</v>
      </c>
      <c r="G90" s="273">
        <v>388.04575000000006</v>
      </c>
    </row>
    <row r="91" spans="1:7" x14ac:dyDescent="0.2">
      <c r="A91" s="285">
        <v>6310010300</v>
      </c>
      <c r="B91" s="277" t="s">
        <v>230</v>
      </c>
      <c r="C91" s="283">
        <v>85.9</v>
      </c>
      <c r="D91" s="268">
        <v>10.4</v>
      </c>
      <c r="G91" s="273">
        <v>5.6067999999999998</v>
      </c>
    </row>
    <row r="92" spans="1:7" x14ac:dyDescent="0.2">
      <c r="A92" s="271">
        <v>6310010400</v>
      </c>
      <c r="B92" s="277" t="s">
        <v>128</v>
      </c>
      <c r="C92" s="283">
        <v>9</v>
      </c>
      <c r="D92" s="268">
        <v>25.2</v>
      </c>
      <c r="G92" s="273">
        <v>382.43895000000003</v>
      </c>
    </row>
    <row r="93" spans="1:7" x14ac:dyDescent="0.2">
      <c r="A93" s="271">
        <v>631002</v>
      </c>
      <c r="B93" s="277" t="s">
        <v>129</v>
      </c>
      <c r="C93" s="283">
        <v>0</v>
      </c>
      <c r="D93" s="307">
        <v>0</v>
      </c>
      <c r="G93" s="273">
        <v>11.444709999999999</v>
      </c>
    </row>
    <row r="94" spans="1:7" x14ac:dyDescent="0.2">
      <c r="A94" s="271">
        <v>631003</v>
      </c>
      <c r="B94" s="277" t="s">
        <v>231</v>
      </c>
      <c r="C94" s="283">
        <v>27</v>
      </c>
      <c r="D94" s="308">
        <v>61.5</v>
      </c>
      <c r="G94" s="273">
        <v>73.463340000000002</v>
      </c>
    </row>
    <row r="95" spans="1:7" x14ac:dyDescent="0.2">
      <c r="B95" s="305" t="s">
        <v>101</v>
      </c>
      <c r="C95" s="150">
        <f>SUM(C96:C98)</f>
        <v>49.5</v>
      </c>
      <c r="D95" s="309">
        <f>SUM(D96:D98)</f>
        <v>89.7</v>
      </c>
      <c r="G95" s="273">
        <v>336.70903000000004</v>
      </c>
    </row>
    <row r="96" spans="1:7" x14ac:dyDescent="0.2">
      <c r="A96" s="285">
        <v>631099010008</v>
      </c>
      <c r="B96" s="277" t="s">
        <v>232</v>
      </c>
      <c r="C96" s="283">
        <v>1.9</v>
      </c>
      <c r="D96" s="308">
        <v>1.9</v>
      </c>
      <c r="G96" s="273">
        <v>1.9114800000000001</v>
      </c>
    </row>
    <row r="97" spans="1:7" x14ac:dyDescent="0.2">
      <c r="A97" s="285">
        <v>631099010010</v>
      </c>
      <c r="B97" s="277" t="s">
        <v>130</v>
      </c>
      <c r="C97" s="283">
        <v>15.5</v>
      </c>
      <c r="D97" s="308">
        <v>18.399999999999999</v>
      </c>
      <c r="G97" s="273">
        <v>17.020589999999999</v>
      </c>
    </row>
    <row r="98" spans="1:7" x14ac:dyDescent="0.2">
      <c r="A98" s="285">
        <v>631099010099</v>
      </c>
      <c r="B98" s="277" t="s">
        <v>101</v>
      </c>
      <c r="C98" s="283">
        <v>32.1</v>
      </c>
      <c r="D98" s="290">
        <v>69.400000000000006</v>
      </c>
      <c r="G98" s="273">
        <v>317.77696000000003</v>
      </c>
    </row>
    <row r="99" spans="1:7" x14ac:dyDescent="0.2">
      <c r="B99" s="277"/>
      <c r="C99" s="268"/>
      <c r="D99" s="299"/>
    </row>
    <row r="100" spans="1:7" x14ac:dyDescent="0.2">
      <c r="B100" s="280" t="s">
        <v>131</v>
      </c>
      <c r="C100" s="267">
        <f>SUM(C101:C105)</f>
        <v>79.400000000000006</v>
      </c>
      <c r="D100" s="281">
        <f>SUM(D101:D105)</f>
        <v>31.900000000000002</v>
      </c>
      <c r="G100" s="273">
        <v>84.649730000000005</v>
      </c>
    </row>
    <row r="101" spans="1:7" x14ac:dyDescent="0.2">
      <c r="A101" s="271">
        <v>8210</v>
      </c>
      <c r="B101" s="277" t="s">
        <v>132</v>
      </c>
      <c r="C101" s="283">
        <v>21.8</v>
      </c>
      <c r="D101" s="268">
        <v>9</v>
      </c>
      <c r="G101" s="273">
        <v>18.215490000000003</v>
      </c>
    </row>
    <row r="102" spans="1:7" x14ac:dyDescent="0.2">
      <c r="A102" s="271">
        <v>8220</v>
      </c>
      <c r="B102" s="277" t="s">
        <v>133</v>
      </c>
      <c r="C102" s="283">
        <v>0</v>
      </c>
      <c r="D102" s="293">
        <v>0</v>
      </c>
      <c r="G102" s="273">
        <v>0</v>
      </c>
    </row>
    <row r="103" spans="1:7" x14ac:dyDescent="0.2">
      <c r="A103" s="271">
        <v>8230</v>
      </c>
      <c r="B103" s="277" t="s">
        <v>233</v>
      </c>
      <c r="C103" s="283">
        <v>0</v>
      </c>
      <c r="D103" s="268">
        <v>0</v>
      </c>
      <c r="G103" s="273">
        <v>3.8173600000000003</v>
      </c>
    </row>
    <row r="104" spans="1:7" x14ac:dyDescent="0.2">
      <c r="A104" s="271">
        <v>8260</v>
      </c>
      <c r="B104" s="277" t="s">
        <v>134</v>
      </c>
      <c r="C104" s="283">
        <v>0</v>
      </c>
      <c r="D104" s="268">
        <v>0</v>
      </c>
      <c r="G104" s="273">
        <v>24.760020000000001</v>
      </c>
    </row>
    <row r="105" spans="1:7" x14ac:dyDescent="0.2">
      <c r="B105" s="280" t="s">
        <v>101</v>
      </c>
      <c r="C105" s="269">
        <f>SUM(C106:C111)</f>
        <v>57.6</v>
      </c>
      <c r="D105" s="298">
        <f>SUM(D107:D111)</f>
        <v>22.900000000000002</v>
      </c>
      <c r="G105" s="273">
        <v>37.856860000000005</v>
      </c>
    </row>
    <row r="106" spans="1:7" x14ac:dyDescent="0.2">
      <c r="A106" s="285">
        <v>827000000004</v>
      </c>
      <c r="B106" s="277" t="s">
        <v>135</v>
      </c>
      <c r="C106" s="268">
        <v>16.2</v>
      </c>
      <c r="D106" s="269">
        <v>0</v>
      </c>
      <c r="G106" s="273">
        <v>18.600330000000003</v>
      </c>
    </row>
    <row r="107" spans="1:7" x14ac:dyDescent="0.2">
      <c r="A107" s="285">
        <v>827000000002</v>
      </c>
      <c r="B107" s="277" t="s">
        <v>234</v>
      </c>
      <c r="C107" s="283">
        <v>19.5</v>
      </c>
      <c r="D107" s="268">
        <v>10</v>
      </c>
      <c r="G107" s="273">
        <v>7.3438599999999994</v>
      </c>
    </row>
    <row r="108" spans="1:7" x14ac:dyDescent="0.2">
      <c r="A108" s="285">
        <v>827000000003</v>
      </c>
      <c r="B108" s="277" t="s">
        <v>235</v>
      </c>
      <c r="C108" s="283">
        <v>1.7</v>
      </c>
      <c r="D108" s="268">
        <v>1.1000000000000001</v>
      </c>
      <c r="G108" s="273">
        <v>6.2076199999999995</v>
      </c>
    </row>
    <row r="109" spans="1:7" x14ac:dyDescent="0.2">
      <c r="A109" s="285">
        <v>827000000008</v>
      </c>
      <c r="B109" s="277" t="s">
        <v>236</v>
      </c>
      <c r="C109" s="283">
        <v>8.9</v>
      </c>
      <c r="D109" s="268">
        <v>8.6</v>
      </c>
      <c r="G109" s="273">
        <v>1.84613</v>
      </c>
    </row>
    <row r="110" spans="1:7" x14ac:dyDescent="0.2">
      <c r="A110" s="285">
        <v>827000000099</v>
      </c>
      <c r="B110" s="277" t="s">
        <v>232</v>
      </c>
      <c r="C110" s="283">
        <v>0.3</v>
      </c>
      <c r="D110" s="268">
        <v>1.1000000000000001</v>
      </c>
      <c r="G110" s="273">
        <v>3.8589199999999999</v>
      </c>
    </row>
    <row r="111" spans="1:7" x14ac:dyDescent="0.2">
      <c r="B111" s="277" t="s">
        <v>101</v>
      </c>
      <c r="C111" s="283">
        <v>11</v>
      </c>
      <c r="D111" s="290">
        <v>2.1</v>
      </c>
    </row>
    <row r="112" spans="1:7" ht="15.75" thickBot="1" x14ac:dyDescent="0.25">
      <c r="B112" s="310" t="s">
        <v>2</v>
      </c>
      <c r="C112" s="311"/>
      <c r="D112" s="312"/>
    </row>
    <row r="113" spans="2:4" ht="14.25" thickTop="1" thickBot="1" x14ac:dyDescent="0.25">
      <c r="B113" s="310" t="s">
        <v>2</v>
      </c>
      <c r="C113" s="313"/>
      <c r="D113" s="314"/>
    </row>
    <row r="114" spans="2:4" ht="13.5" thickTop="1" x14ac:dyDescent="0.2"/>
  </sheetData>
  <mergeCells count="2">
    <mergeCell ref="B1:D1"/>
    <mergeCell ref="B2:D2"/>
  </mergeCells>
  <pageMargins left="0.78740157480314965" right="0.39370078740157483" top="0.51" bottom="0.56000000000000005" header="0.26" footer="0.23"/>
  <pageSetup scale="65" orientation="portrait" r:id="rId1"/>
  <headerFooter alignWithMargins="0">
    <oddHeader>&amp;C&amp;A</oddHeader>
    <oddFooter>&amp;LJAS/DCONT/GPI&amp;RPágina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BALANCE JUN 2017-2016</vt:lpstr>
      <vt:lpstr>ESTAD.RESULT. JUN 2017-2016</vt:lpstr>
      <vt:lpstr>BALANCE JUN Y MAY 2017</vt:lpstr>
      <vt:lpstr>EST RESUL MAY Y ABR 2017 </vt:lpstr>
      <vt:lpstr>PRINC.INDIC.FINANC.</vt:lpstr>
      <vt:lpstr>ICG ANUAL junio 2017</vt:lpstr>
      <vt:lpstr>'BALANCE JUN 2017-2016'!Área_de_impresión</vt:lpstr>
      <vt:lpstr>'BALANCE JUN Y MAY 2017'!Área_de_impresión</vt:lpstr>
      <vt:lpstr>'EST RESUL MAY Y ABR 2017 '!Área_de_impresión</vt:lpstr>
      <vt:lpstr>'ESTAD.RESULT. JUN 2017-2016'!Área_de_impresión</vt:lpstr>
      <vt:lpstr>'ICG ANUAL junio 2017'!Área_de_impresión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2017-07-27T18:24:42Z</cp:lastPrinted>
  <dcterms:created xsi:type="dcterms:W3CDTF">2014-11-04T23:55:13Z</dcterms:created>
  <dcterms:modified xsi:type="dcterms:W3CDTF">2017-07-27T18:25:56Z</dcterms:modified>
</cp:coreProperties>
</file>